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70" yWindow="135" windowWidth="18630" windowHeight="5805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  <sheet name="Tier 1 Stats" sheetId="12" r:id="rId8"/>
  </sheets>
  <definedNames>
    <definedName name="_xlnm.Print_Area" localSheetId="4">'2010 Actions'!$A$1:$J$101</definedName>
    <definedName name="_xlnm.Print_Area" localSheetId="5">'Action Durations'!$A$1:$K$56</definedName>
    <definedName name="_xlnm.Print_Area" localSheetId="1">Attributes!$A$1:$J$78</definedName>
    <definedName name="_xlnm.Print_Area" localSheetId="6">'Beach Days'!$A$1:$L$83</definedName>
    <definedName name="_xlnm.Print_Area" localSheetId="2">Monitoring!$A$1:$J$80</definedName>
    <definedName name="_xlnm.Print_Area" localSheetId="3">'Pollution Sources'!$A$1:$R$96</definedName>
    <definedName name="_xlnm.Print_Area" localSheetId="0">Summary!$A$1:$W$24</definedName>
    <definedName name="_xlnm.Print_Area" localSheetId="7">'Tier 1 Stats'!$A$1:$L$79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  <definedName name="_xlnm.Print_Titles" localSheetId="7">'Tier 1 Stats'!$1:$1</definedName>
  </definedNames>
  <calcPr calcId="125725"/>
</workbook>
</file>

<file path=xl/calcChain.xml><?xml version="1.0" encoding="utf-8"?>
<calcChain xmlns="http://schemas.openxmlformats.org/spreadsheetml/2006/main">
  <c r="S9" i="8"/>
  <c r="R9"/>
  <c r="Q9"/>
  <c r="P9"/>
  <c r="O9"/>
  <c r="N9"/>
  <c r="S8"/>
  <c r="R8"/>
  <c r="Q8"/>
  <c r="P8"/>
  <c r="O8"/>
  <c r="N8"/>
  <c r="S7"/>
  <c r="R7"/>
  <c r="Q7"/>
  <c r="P7"/>
  <c r="O7"/>
  <c r="N7"/>
  <c r="J9"/>
  <c r="J7"/>
  <c r="J8"/>
  <c r="H9"/>
  <c r="G9"/>
  <c r="F9"/>
  <c r="H8"/>
  <c r="G8"/>
  <c r="H7"/>
  <c r="G7"/>
  <c r="H5"/>
  <c r="G5"/>
  <c r="H4"/>
  <c r="G4"/>
  <c r="E78" i="12"/>
  <c r="E77"/>
  <c r="E76"/>
  <c r="E74"/>
  <c r="E73"/>
  <c r="E72"/>
  <c r="K16" i="7"/>
  <c r="L16" s="1"/>
  <c r="I16"/>
  <c r="L6" i="12"/>
  <c r="L26"/>
  <c r="L25"/>
  <c r="L24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K68"/>
  <c r="J68"/>
  <c r="I68"/>
  <c r="G68"/>
  <c r="E68"/>
  <c r="D68"/>
  <c r="B68"/>
  <c r="L67"/>
  <c r="L66"/>
  <c r="L34"/>
  <c r="K32"/>
  <c r="J32"/>
  <c r="I32"/>
  <c r="G32"/>
  <c r="E32"/>
  <c r="D32"/>
  <c r="B32"/>
  <c r="L31"/>
  <c r="K29"/>
  <c r="J29"/>
  <c r="I29"/>
  <c r="G29"/>
  <c r="E29"/>
  <c r="D29"/>
  <c r="B29"/>
  <c r="L28"/>
  <c r="L27"/>
  <c r="B10"/>
  <c r="D10"/>
  <c r="E10"/>
  <c r="K72" i="7"/>
  <c r="L72" s="1"/>
  <c r="I72"/>
  <c r="K71"/>
  <c r="L71" s="1"/>
  <c r="I71"/>
  <c r="K70"/>
  <c r="L70" s="1"/>
  <c r="I70"/>
  <c r="K69"/>
  <c r="L69" s="1"/>
  <c r="I69"/>
  <c r="K68"/>
  <c r="L68" s="1"/>
  <c r="I68"/>
  <c r="K67"/>
  <c r="L67" s="1"/>
  <c r="I67"/>
  <c r="K66"/>
  <c r="L66" s="1"/>
  <c r="I66"/>
  <c r="K65"/>
  <c r="L65" s="1"/>
  <c r="I65"/>
  <c r="L64"/>
  <c r="K64"/>
  <c r="I64"/>
  <c r="K63"/>
  <c r="L63" s="1"/>
  <c r="I63"/>
  <c r="K62"/>
  <c r="L62" s="1"/>
  <c r="I62"/>
  <c r="K61"/>
  <c r="L61" s="1"/>
  <c r="I61"/>
  <c r="K60"/>
  <c r="L60" s="1"/>
  <c r="I60"/>
  <c r="K59"/>
  <c r="L59" s="1"/>
  <c r="I59"/>
  <c r="K58"/>
  <c r="L58" s="1"/>
  <c r="I58"/>
  <c r="K57"/>
  <c r="L57" s="1"/>
  <c r="I57"/>
  <c r="L56"/>
  <c r="K56"/>
  <c r="I56"/>
  <c r="K55"/>
  <c r="L55" s="1"/>
  <c r="I55"/>
  <c r="K54"/>
  <c r="L54" s="1"/>
  <c r="I54"/>
  <c r="K53"/>
  <c r="L53" s="1"/>
  <c r="I53"/>
  <c r="K52"/>
  <c r="L52" s="1"/>
  <c r="I52"/>
  <c r="K51"/>
  <c r="L51" s="1"/>
  <c r="I51"/>
  <c r="K50"/>
  <c r="L50" s="1"/>
  <c r="I50"/>
  <c r="K49"/>
  <c r="L49" s="1"/>
  <c r="I49"/>
  <c r="L48"/>
  <c r="K48"/>
  <c r="I48"/>
  <c r="K47"/>
  <c r="L47" s="1"/>
  <c r="I47"/>
  <c r="K46"/>
  <c r="L46" s="1"/>
  <c r="I46"/>
  <c r="K45"/>
  <c r="L45" s="1"/>
  <c r="I45"/>
  <c r="K44"/>
  <c r="L44" s="1"/>
  <c r="I44"/>
  <c r="K43"/>
  <c r="L43" s="1"/>
  <c r="I43"/>
  <c r="K42"/>
  <c r="L42" s="1"/>
  <c r="I42"/>
  <c r="K41"/>
  <c r="L41" s="1"/>
  <c r="I41"/>
  <c r="G55" i="9"/>
  <c r="G54"/>
  <c r="G53"/>
  <c r="G52"/>
  <c r="G51"/>
  <c r="D47"/>
  <c r="D46"/>
  <c r="K42"/>
  <c r="J42"/>
  <c r="I42"/>
  <c r="H42"/>
  <c r="G42"/>
  <c r="E42"/>
  <c r="D42"/>
  <c r="B42"/>
  <c r="F32" i="12" l="1"/>
  <c r="F68"/>
  <c r="L29"/>
  <c r="L68"/>
  <c r="F29"/>
  <c r="L32"/>
  <c r="D100" i="4"/>
  <c r="D97"/>
  <c r="D94"/>
  <c r="D89"/>
  <c r="D88"/>
  <c r="D87"/>
  <c r="G83"/>
  <c r="D83"/>
  <c r="B83"/>
  <c r="J73" i="10" l="1"/>
  <c r="J37"/>
  <c r="J34"/>
  <c r="J26"/>
  <c r="J23"/>
  <c r="J18"/>
  <c r="J11"/>
  <c r="D80" l="1"/>
  <c r="L15" i="12" l="1"/>
  <c r="L14"/>
  <c r="L13"/>
  <c r="L21"/>
  <c r="K11" i="7"/>
  <c r="L11" s="1"/>
  <c r="I11"/>
  <c r="K10"/>
  <c r="L10" s="1"/>
  <c r="I10"/>
  <c r="K9"/>
  <c r="L9" s="1"/>
  <c r="I9"/>
  <c r="K8"/>
  <c r="L8" s="1"/>
  <c r="I8"/>
  <c r="K7"/>
  <c r="L7" s="1"/>
  <c r="I7"/>
  <c r="K6"/>
  <c r="L6" s="1"/>
  <c r="I6"/>
  <c r="K5"/>
  <c r="L5" s="1"/>
  <c r="I5"/>
  <c r="K4"/>
  <c r="L4" s="1"/>
  <c r="I4"/>
  <c r="B12" i="11"/>
  <c r="D12"/>
  <c r="E12"/>
  <c r="F12"/>
  <c r="G12"/>
  <c r="H12"/>
  <c r="I12"/>
  <c r="J12"/>
  <c r="K12"/>
  <c r="L12"/>
  <c r="M12"/>
  <c r="N12"/>
  <c r="O12"/>
  <c r="P12"/>
  <c r="Q12"/>
  <c r="R12"/>
  <c r="F8" i="8"/>
  <c r="F11" i="2"/>
  <c r="K22" i="12" l="1"/>
  <c r="J22"/>
  <c r="I22"/>
  <c r="G22"/>
  <c r="E22"/>
  <c r="D22"/>
  <c r="B22"/>
  <c r="L20"/>
  <c r="L19"/>
  <c r="K31" i="7"/>
  <c r="L31" s="1"/>
  <c r="I31"/>
  <c r="K26"/>
  <c r="L26" s="1"/>
  <c r="I26"/>
  <c r="K23"/>
  <c r="L23" s="1"/>
  <c r="I23"/>
  <c r="K22"/>
  <c r="L22" s="1"/>
  <c r="I22"/>
  <c r="K21"/>
  <c r="L21" s="1"/>
  <c r="I21"/>
  <c r="K18"/>
  <c r="L18" s="1"/>
  <c r="I18"/>
  <c r="K17"/>
  <c r="L17" s="1"/>
  <c r="I17"/>
  <c r="K15"/>
  <c r="L15" s="1"/>
  <c r="I15"/>
  <c r="K14"/>
  <c r="L14" s="1"/>
  <c r="I14"/>
  <c r="K3"/>
  <c r="L3" s="1"/>
  <c r="I3"/>
  <c r="K73"/>
  <c r="L73" s="1"/>
  <c r="I73"/>
  <c r="K40"/>
  <c r="L40" s="1"/>
  <c r="I40"/>
  <c r="H74"/>
  <c r="V9" i="8" s="1"/>
  <c r="G74" i="7"/>
  <c r="E74"/>
  <c r="U9" i="8" s="1"/>
  <c r="B74" i="7"/>
  <c r="H38"/>
  <c r="V8" i="8" s="1"/>
  <c r="G38" i="7"/>
  <c r="E38"/>
  <c r="U8" i="8" s="1"/>
  <c r="B38" i="7"/>
  <c r="K37"/>
  <c r="L37" s="1"/>
  <c r="I37"/>
  <c r="H35"/>
  <c r="V7" i="8" s="1"/>
  <c r="G35" i="7"/>
  <c r="E35"/>
  <c r="U7" i="8" s="1"/>
  <c r="B35" i="7"/>
  <c r="K34"/>
  <c r="L34" s="1"/>
  <c r="I34"/>
  <c r="K33"/>
  <c r="L33" s="1"/>
  <c r="I33"/>
  <c r="K32"/>
  <c r="L32" s="1"/>
  <c r="I32"/>
  <c r="K30"/>
  <c r="L30" s="1"/>
  <c r="I30"/>
  <c r="K29"/>
  <c r="L29" s="1"/>
  <c r="I29"/>
  <c r="H27"/>
  <c r="V6" i="8" s="1"/>
  <c r="G27" i="7"/>
  <c r="E27"/>
  <c r="U6" i="8" s="1"/>
  <c r="B27" i="7"/>
  <c r="W6" i="8" l="1"/>
  <c r="W8"/>
  <c r="W9"/>
  <c r="W7"/>
  <c r="F22" i="12"/>
  <c r="L22"/>
  <c r="K74" i="7"/>
  <c r="L74" s="1"/>
  <c r="I27"/>
  <c r="I35"/>
  <c r="I74"/>
  <c r="I38"/>
  <c r="K38"/>
  <c r="L38" s="1"/>
  <c r="K35"/>
  <c r="L35" s="1"/>
  <c r="K27"/>
  <c r="L27" s="1"/>
  <c r="K26" i="9"/>
  <c r="J26"/>
  <c r="I26"/>
  <c r="H26"/>
  <c r="G26"/>
  <c r="E26"/>
  <c r="D26"/>
  <c r="B26"/>
  <c r="K23"/>
  <c r="J23"/>
  <c r="I23"/>
  <c r="H23"/>
  <c r="G23"/>
  <c r="E23"/>
  <c r="D23"/>
  <c r="B23"/>
  <c r="G51" i="4" l="1"/>
  <c r="D51"/>
  <c r="B51"/>
  <c r="R74" i="11" l="1"/>
  <c r="Q74"/>
  <c r="P74"/>
  <c r="O74"/>
  <c r="N74"/>
  <c r="M74"/>
  <c r="L74"/>
  <c r="K74"/>
  <c r="J74"/>
  <c r="I74"/>
  <c r="H74"/>
  <c r="G74"/>
  <c r="F74"/>
  <c r="E74"/>
  <c r="D74"/>
  <c r="B74"/>
  <c r="R38"/>
  <c r="Q38"/>
  <c r="P38"/>
  <c r="O38"/>
  <c r="N38"/>
  <c r="M38"/>
  <c r="L38"/>
  <c r="K38"/>
  <c r="J38"/>
  <c r="I38"/>
  <c r="H38"/>
  <c r="G38"/>
  <c r="F38"/>
  <c r="E38"/>
  <c r="D38"/>
  <c r="B38"/>
  <c r="R35"/>
  <c r="Q35"/>
  <c r="P35"/>
  <c r="O35"/>
  <c r="N35"/>
  <c r="M35"/>
  <c r="L35"/>
  <c r="K35"/>
  <c r="J35"/>
  <c r="I35"/>
  <c r="H35"/>
  <c r="G35"/>
  <c r="F35"/>
  <c r="E35"/>
  <c r="D35"/>
  <c r="B35"/>
  <c r="R27"/>
  <c r="Q27"/>
  <c r="P27"/>
  <c r="O27"/>
  <c r="N27"/>
  <c r="M27"/>
  <c r="L27"/>
  <c r="K27"/>
  <c r="J27"/>
  <c r="I27"/>
  <c r="H27"/>
  <c r="G27"/>
  <c r="F27"/>
  <c r="E27"/>
  <c r="D27"/>
  <c r="B27"/>
  <c r="F7" i="8"/>
  <c r="F6"/>
  <c r="F5"/>
  <c r="F4"/>
  <c r="F73" i="10"/>
  <c r="D9" i="8" s="1"/>
  <c r="B73" i="10"/>
  <c r="C9" i="8" s="1"/>
  <c r="F37" i="10"/>
  <c r="D8" i="8" s="1"/>
  <c r="B37" i="10"/>
  <c r="C8" i="8" s="1"/>
  <c r="F34" i="10"/>
  <c r="D7" i="8" s="1"/>
  <c r="B34" i="10"/>
  <c r="C7" i="8" s="1"/>
  <c r="F26" i="10"/>
  <c r="D6" i="8" s="1"/>
  <c r="B26" i="10"/>
  <c r="C6" i="8" s="1"/>
  <c r="F73" i="2"/>
  <c r="B73"/>
  <c r="F37"/>
  <c r="B37"/>
  <c r="F34"/>
  <c r="B34"/>
  <c r="F26"/>
  <c r="B26"/>
  <c r="D80" i="7"/>
  <c r="E7" i="8" l="1"/>
  <c r="E6"/>
  <c r="L8"/>
  <c r="E8"/>
  <c r="K8"/>
  <c r="L9"/>
  <c r="K9"/>
  <c r="E9"/>
  <c r="D98" i="4"/>
  <c r="D95"/>
  <c r="D101"/>
  <c r="E17" i="12"/>
  <c r="G10"/>
  <c r="L16"/>
  <c r="L12"/>
  <c r="L9"/>
  <c r="L8"/>
  <c r="L7"/>
  <c r="L5"/>
  <c r="L4"/>
  <c r="L3"/>
  <c r="L2"/>
  <c r="K17"/>
  <c r="J17"/>
  <c r="K10"/>
  <c r="J10"/>
  <c r="I17"/>
  <c r="I10"/>
  <c r="G17"/>
  <c r="D17"/>
  <c r="B17"/>
  <c r="F3" i="8"/>
  <c r="F23" i="2"/>
  <c r="F18"/>
  <c r="G26" i="4"/>
  <c r="D26"/>
  <c r="B26"/>
  <c r="J4" i="8" s="1"/>
  <c r="G45" i="4"/>
  <c r="D45"/>
  <c r="B45"/>
  <c r="B24" i="11"/>
  <c r="D24"/>
  <c r="E24"/>
  <c r="F24"/>
  <c r="G24"/>
  <c r="H24"/>
  <c r="I24"/>
  <c r="J24"/>
  <c r="K24"/>
  <c r="L24"/>
  <c r="M24"/>
  <c r="N24"/>
  <c r="O24"/>
  <c r="P24"/>
  <c r="Q24"/>
  <c r="R24"/>
  <c r="F18" i="10"/>
  <c r="D4" i="8" s="1"/>
  <c r="F11" i="10"/>
  <c r="F23"/>
  <c r="D5" i="8" s="1"/>
  <c r="E12" i="7"/>
  <c r="E19"/>
  <c r="U4" i="8" s="1"/>
  <c r="E19" i="11"/>
  <c r="B22" i="4"/>
  <c r="D22"/>
  <c r="G22"/>
  <c r="G37"/>
  <c r="B37"/>
  <c r="J5" i="8" s="1"/>
  <c r="R19" i="11"/>
  <c r="Q19"/>
  <c r="D19"/>
  <c r="G79" s="1"/>
  <c r="P19"/>
  <c r="O19"/>
  <c r="N19"/>
  <c r="M19"/>
  <c r="L19"/>
  <c r="K19"/>
  <c r="J19"/>
  <c r="I19"/>
  <c r="H19"/>
  <c r="G19"/>
  <c r="F19"/>
  <c r="B19"/>
  <c r="H12" i="7"/>
  <c r="H19"/>
  <c r="V4" i="8" s="1"/>
  <c r="H24" i="7"/>
  <c r="V5" i="8" s="1"/>
  <c r="E24" i="7"/>
  <c r="G12"/>
  <c r="G19"/>
  <c r="G24"/>
  <c r="B12"/>
  <c r="B19"/>
  <c r="B24"/>
  <c r="G8" i="9"/>
  <c r="E8"/>
  <c r="D48" s="1"/>
  <c r="D8"/>
  <c r="B17"/>
  <c r="B12"/>
  <c r="B8"/>
  <c r="D37" i="4"/>
  <c r="B23" i="10"/>
  <c r="C5" i="8" s="1"/>
  <c r="B18" i="10"/>
  <c r="C4" i="8" s="1"/>
  <c r="K17" i="9"/>
  <c r="S5" i="8" s="1"/>
  <c r="J17" i="9"/>
  <c r="R5" i="8" s="1"/>
  <c r="I17" i="9"/>
  <c r="Q5" i="8" s="1"/>
  <c r="H17" i="9"/>
  <c r="P5" i="8" s="1"/>
  <c r="G17" i="9"/>
  <c r="O5" i="8" s="1"/>
  <c r="D17" i="9"/>
  <c r="N5" i="8" s="1"/>
  <c r="K12" i="9"/>
  <c r="S4" i="8" s="1"/>
  <c r="J12" i="9"/>
  <c r="R4" i="8" s="1"/>
  <c r="I12" i="9"/>
  <c r="Q4" i="8" s="1"/>
  <c r="H12" i="9"/>
  <c r="P4" i="8" s="1"/>
  <c r="G12" i="9"/>
  <c r="O4" i="8" s="1"/>
  <c r="D12" i="9"/>
  <c r="N4" i="8" s="1"/>
  <c r="H8" i="9"/>
  <c r="I8"/>
  <c r="J8"/>
  <c r="K8"/>
  <c r="B11" i="10"/>
  <c r="E12" i="9"/>
  <c r="E17"/>
  <c r="B11" i="2"/>
  <c r="B18"/>
  <c r="B23"/>
  <c r="E79" i="7" l="1"/>
  <c r="E80"/>
  <c r="E77"/>
  <c r="E78"/>
  <c r="G78" i="11"/>
  <c r="G84"/>
  <c r="G86"/>
  <c r="G88"/>
  <c r="G90"/>
  <c r="G92"/>
  <c r="G80"/>
  <c r="G83"/>
  <c r="G85"/>
  <c r="G87"/>
  <c r="G89"/>
  <c r="G91"/>
  <c r="G93"/>
  <c r="G94"/>
  <c r="G95"/>
  <c r="D77" i="10"/>
  <c r="D78"/>
  <c r="D77" i="2"/>
  <c r="K7" i="8"/>
  <c r="D78" i="2"/>
  <c r="G3" i="8"/>
  <c r="G10" s="1"/>
  <c r="D81" i="7"/>
  <c r="U5" i="8"/>
  <c r="W5" s="1"/>
  <c r="W4"/>
  <c r="I12" i="7"/>
  <c r="V3" i="8"/>
  <c r="V10" s="1"/>
  <c r="U3"/>
  <c r="U10" s="1"/>
  <c r="N3"/>
  <c r="L7"/>
  <c r="E97" i="4"/>
  <c r="E94"/>
  <c r="L5" i="8"/>
  <c r="K5"/>
  <c r="E5"/>
  <c r="E4"/>
  <c r="L4"/>
  <c r="K4"/>
  <c r="C3"/>
  <c r="K24" i="7"/>
  <c r="L24" s="1"/>
  <c r="I19"/>
  <c r="F17" i="12"/>
  <c r="F10"/>
  <c r="H3" i="8" s="1"/>
  <c r="S3"/>
  <c r="S10" s="1"/>
  <c r="O3"/>
  <c r="O10" s="1"/>
  <c r="P3"/>
  <c r="P10" s="1"/>
  <c r="E100" i="4"/>
  <c r="L17" i="12"/>
  <c r="L10"/>
  <c r="F10" i="8"/>
  <c r="I24" i="7"/>
  <c r="Q3" i="8"/>
  <c r="Q10" s="1"/>
  <c r="K12" i="7"/>
  <c r="D3" i="8"/>
  <c r="J3"/>
  <c r="R3"/>
  <c r="R10" s="1"/>
  <c r="K19" i="7"/>
  <c r="L19" s="1"/>
  <c r="E82" l="1"/>
  <c r="L6" i="8"/>
  <c r="K6"/>
  <c r="D79" i="10"/>
  <c r="E98" i="4"/>
  <c r="E95"/>
  <c r="E3" i="8"/>
  <c r="E79" i="12"/>
  <c r="E75"/>
  <c r="H10" i="8" s="1"/>
  <c r="W3"/>
  <c r="N10"/>
  <c r="E101" i="4"/>
  <c r="C10" i="8"/>
  <c r="E81" i="7"/>
  <c r="L12"/>
  <c r="G96" i="11"/>
  <c r="G56" i="9"/>
  <c r="H55" s="1"/>
  <c r="W10" i="8"/>
  <c r="D10"/>
  <c r="J10"/>
  <c r="L3"/>
  <c r="K3"/>
  <c r="E83" i="7" l="1"/>
  <c r="E10" i="8"/>
  <c r="H52" i="9"/>
  <c r="H54"/>
  <c r="H53"/>
  <c r="H51"/>
  <c r="L10" i="8"/>
  <c r="K10"/>
  <c r="H56" i="9" l="1"/>
</calcChain>
</file>

<file path=xl/sharedStrings.xml><?xml version="1.0" encoding="utf-8"?>
<sst xmlns="http://schemas.openxmlformats.org/spreadsheetml/2006/main" count="2211" uniqueCount="304">
  <si>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</si>
  <si>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</si>
  <si>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</si>
  <si>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</si>
  <si>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</si>
  <si>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</si>
  <si>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</si>
  <si>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</si>
  <si>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</si>
  <si>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</si>
  <si>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</si>
  <si>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</si>
  <si>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 xml:space="preserve">COUNTY </t>
  </si>
  <si>
    <t xml:space="preserve">BEACH ID </t>
  </si>
  <si>
    <t xml:space="preserve">BEACH NAME 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</si>
  <si>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</si>
  <si>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</si>
  <si>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</si>
  <si>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</si>
  <si>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</si>
  <si>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</si>
  <si>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</si>
  <si>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</si>
  <si>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</si>
  <si>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</si>
  <si>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</si>
  <si>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</si>
  <si>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</si>
  <si>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</si>
  <si>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</si>
  <si>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</si>
  <si>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</si>
  <si>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</si>
  <si>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</si>
  <si>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</si>
  <si>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PER_MONTH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</si>
  <si>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</si>
  <si>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</si>
  <si>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</si>
  <si>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</si>
  <si>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</si>
  <si>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</si>
  <si>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</si>
  <si>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Beach action in 2010?</t>
  </si>
  <si>
    <t>Actions During Swim Season</t>
  </si>
  <si>
    <t>---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</si>
  <si>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</si>
  <si>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</si>
  <si>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</si>
  <si>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</si>
  <si>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</si>
  <si>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</si>
  <si>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</si>
  <si>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</si>
  <si>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</si>
  <si>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</si>
  <si>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</si>
  <si>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</si>
  <si>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</si>
  <si>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</si>
  <si>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</si>
  <si>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</si>
  <si>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</si>
  <si>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</si>
  <si>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</si>
  <si>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</si>
  <si>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</si>
  <si>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</si>
  <si>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</si>
  <si>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</si>
  <si>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</si>
  <si>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</si>
  <si>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</si>
  <si>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Tier Rank </t>
  </si>
  <si>
    <t>Swim season monitor frequency</t>
  </si>
  <si>
    <t>Swim season monitor frequency units</t>
  </si>
  <si>
    <t>Is beach monitored?</t>
  </si>
  <si>
    <t>POLLUTION SOURCES SUMMARY</t>
  </si>
  <si>
    <t>2010 ACTIONS SUMMARY</t>
  </si>
  <si>
    <t>TIER 1 BEACH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</si>
  <si>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</si>
  <si>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</si>
  <si>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</si>
  <si>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</si>
  <si>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</si>
  <si>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</si>
  <si>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</si>
  <si>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</si>
  <si>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</si>
  <si>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</si>
  <si>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</si>
  <si>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</si>
  <si>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</si>
  <si>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</si>
  <si>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</si>
  <si>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</si>
  <si>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</si>
  <si>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</si>
  <si>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</si>
  <si>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</si>
  <si>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</si>
  <si>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</si>
  <si>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</si>
  <si>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</si>
  <si>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</si>
  <si>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</si>
  <si>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</si>
  <si>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</si>
  <si>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</si>
  <si>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</si>
  <si>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</si>
  <si>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</si>
  <si>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</si>
  <si>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</si>
  <si>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</si>
  <si>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</si>
  <si>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</si>
  <si>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</si>
  <si>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</si>
  <si>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</si>
  <si>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</si>
  <si>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</si>
  <si>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</si>
  <si>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</si>
  <si>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</si>
  <si>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</si>
  <si>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</si>
  <si>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</si>
  <si>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</si>
  <si>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</si>
  <si>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</si>
  <si>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</si>
  <si>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</si>
  <si>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</si>
  <si>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</si>
  <si>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</si>
  <si>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</si>
  <si>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</si>
  <si>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</si>
  <si>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</si>
  <si>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</si>
  <si>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</si>
  <si>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</si>
  <si>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</si>
  <si>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</si>
  <si>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</si>
  <si>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</si>
  <si>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</si>
  <si>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</si>
  <si>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</si>
  <si>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</si>
  <si>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</si>
  <si>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</si>
  <si>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</si>
  <si>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</si>
  <si>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</si>
  <si>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</si>
  <si>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</si>
  <si>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</si>
  <si>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</si>
  <si>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No. of Tier 1 beaches:</t>
  </si>
  <si>
    <t>Total length of Tier 1 beaches:</t>
  </si>
  <si>
    <t>Percent of Tier 1 beaches monitored:</t>
  </si>
  <si>
    <t>Percent of BEACH Act beaches monitored:</t>
  </si>
  <si>
    <t>No.  of Tier 1 beaches monitored:</t>
  </si>
  <si>
    <t>No. of Tier 1 beach days:</t>
  </si>
  <si>
    <t>No. of Tier 1 beaches with actions:</t>
  </si>
  <si>
    <t>No. of days under a Tier 1 beach action:</t>
  </si>
  <si>
    <t>Percent of Tier 1 beach days under an action:</t>
  </si>
  <si>
    <t>POSSIBLE POLLUTION SOURCES</t>
  </si>
  <si>
    <t>DAYS</t>
  </si>
  <si>
    <t>CUMBERLAND</t>
  </si>
  <si>
    <t>ME187302</t>
  </si>
  <si>
    <t>CRESCENT BEACH</t>
  </si>
  <si>
    <t>ME712895</t>
  </si>
  <si>
    <t>EAST END BEACH</t>
  </si>
  <si>
    <t>ME275080</t>
  </si>
  <si>
    <t>FERRY BEACH (SCARBOROUGH)</t>
  </si>
  <si>
    <t>ME226383</t>
  </si>
  <si>
    <t>HIGGINS BEACH</t>
  </si>
  <si>
    <t>ME399101</t>
  </si>
  <si>
    <t>KETTLE COVE BEACH</t>
  </si>
  <si>
    <t>ME800164</t>
  </si>
  <si>
    <t>PINE POINT</t>
  </si>
  <si>
    <t>ME428165</t>
  </si>
  <si>
    <t>SCARBOROUGH BEACH</t>
  </si>
  <si>
    <t>ME875929</t>
  </si>
  <si>
    <t>WILLARD BEACH</t>
  </si>
  <si>
    <t>ME774235</t>
  </si>
  <si>
    <t>WINSLOW PARK</t>
  </si>
  <si>
    <t>HANCOCK</t>
  </si>
  <si>
    <t>ME806573</t>
  </si>
  <si>
    <t>HADLEY POINT</t>
  </si>
  <si>
    <t>ME209288</t>
  </si>
  <si>
    <t>HULLS COVE</t>
  </si>
  <si>
    <t>ME313199</t>
  </si>
  <si>
    <t>SAND BEACH</t>
  </si>
  <si>
    <t>ME280918</t>
  </si>
  <si>
    <t>SEAL HARBOR</t>
  </si>
  <si>
    <t>ME419870</t>
  </si>
  <si>
    <t>TOWN BEACH</t>
  </si>
  <si>
    <t>KNOX</t>
  </si>
  <si>
    <t>ME315104</t>
  </si>
  <si>
    <t>GOODIES BEACH</t>
  </si>
  <si>
    <t>ME309187</t>
  </si>
  <si>
    <t>LAITE BEACH</t>
  </si>
  <si>
    <t>ME997054</t>
  </si>
  <si>
    <t>SANDY BEACH</t>
  </si>
  <si>
    <t>LINCOLN</t>
  </si>
  <si>
    <t>ME601876</t>
  </si>
  <si>
    <t>PEMAQUID BEACH</t>
  </si>
  <si>
    <t>SAGADAHOC</t>
  </si>
  <si>
    <t>ME202938</t>
  </si>
  <si>
    <t>HALF MILE BEACH</t>
  </si>
  <si>
    <t>ME202939</t>
  </si>
  <si>
    <t>LAGOON BEACH</t>
  </si>
  <si>
    <t>ME202937</t>
  </si>
  <si>
    <t>MILE BEACH</t>
  </si>
  <si>
    <t>ME416997</t>
  </si>
  <si>
    <t>POPHAM - CENTER BEACH</t>
  </si>
  <si>
    <t>ME340149</t>
  </si>
  <si>
    <t>POPHAM - EAST BEACH</t>
  </si>
  <si>
    <t>ME641636</t>
  </si>
  <si>
    <t>POPHAM - WEST BEACH-MORSE RIVER</t>
  </si>
  <si>
    <t>WALDO</t>
  </si>
  <si>
    <t>ME386772</t>
  </si>
  <si>
    <t>LINCOLNVILLE BEACH AREA</t>
  </si>
  <si>
    <t>YORK</t>
  </si>
  <si>
    <t>ME529749</t>
  </si>
  <si>
    <t>BAY VIEW</t>
  </si>
  <si>
    <t>ME191827</t>
  </si>
  <si>
    <t>CAPE NEDDICK BEACH</t>
  </si>
  <si>
    <t>ME796789</t>
  </si>
  <si>
    <t>CASINO SQUARE</t>
  </si>
  <si>
    <t>ME704305</t>
  </si>
  <si>
    <t>COLONY BEACH</t>
  </si>
  <si>
    <t>ME225501</t>
  </si>
  <si>
    <t>CRESCENT BEACH (KITTERY)</t>
  </si>
  <si>
    <t>ME149950</t>
  </si>
  <si>
    <t>CRESCENT BEACH (WELLS)</t>
  </si>
  <si>
    <t>ME289576</t>
  </si>
  <si>
    <t>DRAKES ISL BEACH</t>
  </si>
  <si>
    <t>ME389456</t>
  </si>
  <si>
    <t>FERRY BEACH (SACO)</t>
  </si>
  <si>
    <t>ME986577</t>
  </si>
  <si>
    <t>FOOTBRIDGE (OGUNQUIT)</t>
  </si>
  <si>
    <t>ME931794</t>
  </si>
  <si>
    <t>FORT FOSTER</t>
  </si>
  <si>
    <t>ME458104</t>
  </si>
  <si>
    <t>FORTUNES ROCKS BEACH</t>
  </si>
  <si>
    <t>ME834829</t>
  </si>
  <si>
    <t>GIL BOUCHE PARK-BIDDEFORD POOL</t>
  </si>
  <si>
    <t>ME242175</t>
  </si>
  <si>
    <t>GOOCHS BEACH</t>
  </si>
  <si>
    <t>ME345424</t>
  </si>
  <si>
    <t>GOOSE ROCKS</t>
  </si>
  <si>
    <t>ME141922</t>
  </si>
  <si>
    <t>HILLS BEACH</t>
  </si>
  <si>
    <t>ME721564</t>
  </si>
  <si>
    <t>KINNEY SHORES</t>
  </si>
  <si>
    <t>ME758563</t>
  </si>
  <si>
    <t>LAUDHOLM BEACH</t>
  </si>
  <si>
    <t>ME289276</t>
  </si>
  <si>
    <t>LIBBY COVE BEACH</t>
  </si>
  <si>
    <t>ME394456</t>
  </si>
  <si>
    <t>LITTLE BEACH</t>
  </si>
  <si>
    <t>ME109373</t>
  </si>
  <si>
    <t>LONG SANDS BEACH</t>
  </si>
  <si>
    <t>ME947608</t>
  </si>
  <si>
    <t>MAIN (OGUNQUIT)</t>
  </si>
  <si>
    <t>ME715925</t>
  </si>
  <si>
    <t>MIDDLE BEACH (BIDDEFORD)</t>
  </si>
  <si>
    <t>ME109837</t>
  </si>
  <si>
    <t>MIDDLE BEACH (KENNEBUNK)</t>
  </si>
  <si>
    <t>ME339331</t>
  </si>
  <si>
    <t>MOODY (OGUNQUIT)</t>
  </si>
  <si>
    <t>ME548712</t>
  </si>
  <si>
    <t>MOTHERS BEACH</t>
  </si>
  <si>
    <t>ME417497</t>
  </si>
  <si>
    <t>OOB - CENTRAL</t>
  </si>
  <si>
    <t>ME681861</t>
  </si>
  <si>
    <t>OOB - NORTH END</t>
  </si>
  <si>
    <t>ME713616</t>
  </si>
  <si>
    <t>OOB - OCEAN PARK</t>
  </si>
  <si>
    <t>ME794778</t>
  </si>
  <si>
    <t>RIVERSIDE (OGUNQUIT)</t>
  </si>
  <si>
    <t>ME946741</t>
  </si>
  <si>
    <t>SEA POINT BEACH</t>
  </si>
  <si>
    <t>ME101827</t>
  </si>
  <si>
    <t>SHORT SANDS BEACH</t>
  </si>
  <si>
    <t>ME291639</t>
  </si>
  <si>
    <t>WELLS BEACH</t>
  </si>
  <si>
    <t>ME844549</t>
  </si>
  <si>
    <t>WELLS HARBOR</t>
  </si>
  <si>
    <t>ME120281</t>
  </si>
  <si>
    <t>YORK HARBOR BEACH</t>
  </si>
  <si>
    <t>Miles</t>
  </si>
  <si>
    <t>Beach length (MI)</t>
  </si>
  <si>
    <t>PER_WEEK</t>
  </si>
  <si>
    <t>Closure</t>
  </si>
  <si>
    <t>Beach Length (MI)</t>
  </si>
  <si>
    <t>Total length of monitored beaches (MI)</t>
  </si>
  <si>
    <t>Action start date</t>
  </si>
  <si>
    <t>Action end date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</si>
</sst>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/d/yy\ h:mm\ AM/PM;@"/>
  </numFmts>
  <fonts count="22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0" xfId="0" quotePrefix="1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/>
    <xf numFmtId="4" fontId="5" fillId="0" borderId="0" xfId="0" applyNumberFormat="1" applyFont="1" applyFill="1" applyBorder="1"/>
    <xf numFmtId="4" fontId="4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64" fontId="17" fillId="0" borderId="0" xfId="0" quotePrefix="1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4"/>
  <sheetViews>
    <sheetView tabSelected="1" workbookViewId="0"/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171" t="s">
        <v>41</v>
      </c>
      <c r="D1" s="173"/>
      <c r="E1" s="173"/>
      <c r="F1" s="172"/>
      <c r="G1" s="172"/>
      <c r="H1" s="59"/>
      <c r="I1" s="76"/>
      <c r="J1" s="171" t="s">
        <v>44</v>
      </c>
      <c r="K1" s="171"/>
      <c r="L1" s="171"/>
      <c r="M1" s="59"/>
      <c r="N1" s="171" t="s">
        <v>49</v>
      </c>
      <c r="O1" s="172"/>
      <c r="P1" s="172"/>
      <c r="Q1" s="172"/>
      <c r="R1" s="172"/>
      <c r="S1" s="172"/>
      <c r="T1" s="59"/>
      <c r="U1" s="171" t="s">
        <v>48</v>
      </c>
      <c r="V1" s="172"/>
      <c r="W1" s="172"/>
    </row>
    <row r="2" spans="1:23" ht="88.5" customHeight="1">
      <c r="A2" s="4" t="s">
        <v>15</v>
      </c>
      <c r="B2" s="4"/>
      <c r="C2" s="3" t="s">
        <v>46</v>
      </c>
      <c r="D2" s="3" t="s">
        <v>51</v>
      </c>
      <c r="E2" s="3" t="s">
        <v>52</v>
      </c>
      <c r="F2" s="3" t="s">
        <v>301</v>
      </c>
      <c r="G2" s="3" t="s">
        <v>47</v>
      </c>
      <c r="H2" s="3" t="s">
        <v>61</v>
      </c>
      <c r="I2" s="3"/>
      <c r="J2" s="3" t="s">
        <v>0</v>
      </c>
      <c r="K2" s="3" t="s">
        <v>1</v>
      </c>
      <c r="L2" s="3" t="s">
        <v>2</v>
      </c>
      <c r="M2" s="3"/>
      <c r="N2" s="14" t="s">
        <v>50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18</v>
      </c>
    </row>
    <row r="3" spans="1:23">
      <c r="A3" s="72" t="s">
        <v>171</v>
      </c>
      <c r="B3" s="16"/>
      <c r="C3" s="33">
        <f>Monitoring!$B$11</f>
        <v>9</v>
      </c>
      <c r="D3" s="30">
        <f>Monitoring!$F$11</f>
        <v>9</v>
      </c>
      <c r="E3" s="49">
        <f>D3/C3</f>
        <v>1</v>
      </c>
      <c r="F3" s="168">
        <f>Monitoring!$J$11</f>
        <v>4.43</v>
      </c>
      <c r="G3" s="13">
        <f>'Tier 1 Stats'!B10</f>
        <v>8</v>
      </c>
      <c r="H3" s="49">
        <f>'Tier 1 Stats'!F10</f>
        <v>1</v>
      </c>
      <c r="I3" s="13"/>
      <c r="J3" s="48">
        <f>'2010 Actions'!$B$22</f>
        <v>5</v>
      </c>
      <c r="K3" s="48">
        <f>D3-J3</f>
        <v>4</v>
      </c>
      <c r="L3" s="49">
        <f>J3/D3</f>
        <v>0.55555555555555558</v>
      </c>
      <c r="M3" s="13"/>
      <c r="N3" s="59">
        <f>'Action Durations'!D8</f>
        <v>20</v>
      </c>
      <c r="O3" s="48">
        <f>'Action Durations'!G8</f>
        <v>10</v>
      </c>
      <c r="P3" s="48">
        <f>'Action Durations'!H8</f>
        <v>9</v>
      </c>
      <c r="Q3" s="48">
        <f>'Action Durations'!I8</f>
        <v>1</v>
      </c>
      <c r="R3" s="48">
        <f>'Action Durations'!J8</f>
        <v>0</v>
      </c>
      <c r="S3" s="48">
        <f>'Action Durations'!K8</f>
        <v>0</v>
      </c>
      <c r="T3" s="13"/>
      <c r="U3" s="50">
        <f>'Beach Days'!E12</f>
        <v>882</v>
      </c>
      <c r="V3" s="50">
        <f>'Beach Days'!H12</f>
        <v>31</v>
      </c>
      <c r="W3" s="39">
        <f>V3/U3</f>
        <v>3.5147392290249435E-2</v>
      </c>
    </row>
    <row r="4" spans="1:23">
      <c r="A4" s="72" t="s">
        <v>190</v>
      </c>
      <c r="B4" s="16"/>
      <c r="C4" s="55">
        <f>Monitoring!$B$18</f>
        <v>5</v>
      </c>
      <c r="D4" s="30">
        <f>Monitoring!$F$18</f>
        <v>5</v>
      </c>
      <c r="E4" s="49">
        <f>D4/C4</f>
        <v>1</v>
      </c>
      <c r="F4" s="168">
        <f>Monitoring!$J$18</f>
        <v>0.53100000000000003</v>
      </c>
      <c r="G4" s="13">
        <f>'Tier 1 Stats'!B17</f>
        <v>5</v>
      </c>
      <c r="H4" s="49">
        <f>'Tier 1 Stats'!F17</f>
        <v>1</v>
      </c>
      <c r="I4" s="13"/>
      <c r="J4" s="48">
        <f>'2010 Actions'!$B$26</f>
        <v>2</v>
      </c>
      <c r="K4" s="48">
        <f>D4-J4</f>
        <v>3</v>
      </c>
      <c r="L4" s="49">
        <f>J4/D4</f>
        <v>0.4</v>
      </c>
      <c r="M4" s="13"/>
      <c r="N4" s="137">
        <f>'Action Durations'!D12</f>
        <v>2</v>
      </c>
      <c r="O4" s="48">
        <f>'Action Durations'!G12</f>
        <v>0</v>
      </c>
      <c r="P4" s="48">
        <f>'Action Durations'!H12</f>
        <v>2</v>
      </c>
      <c r="Q4" s="48">
        <f>'Action Durations'!I12</f>
        <v>0</v>
      </c>
      <c r="R4" s="48">
        <f>'Action Durations'!J12</f>
        <v>0</v>
      </c>
      <c r="S4" s="48">
        <f>'Action Durations'!K12</f>
        <v>0</v>
      </c>
      <c r="T4" s="13"/>
      <c r="U4" s="50">
        <f>'Beach Days'!E19</f>
        <v>470</v>
      </c>
      <c r="V4" s="50">
        <f>'Beach Days'!H19</f>
        <v>4</v>
      </c>
      <c r="W4" s="39">
        <f>V4/U4</f>
        <v>8.5106382978723406E-3</v>
      </c>
    </row>
    <row r="5" spans="1:23">
      <c r="A5" s="72" t="s">
        <v>201</v>
      </c>
      <c r="B5" s="16"/>
      <c r="C5" s="55">
        <f>Monitoring!$B$23</f>
        <v>3</v>
      </c>
      <c r="D5" s="30">
        <f>Monitoring!$F$23</f>
        <v>3</v>
      </c>
      <c r="E5" s="49">
        <f>D5/C5</f>
        <v>1</v>
      </c>
      <c r="F5" s="168">
        <f>Monitoring!$J$23</f>
        <v>0.39929999999999999</v>
      </c>
      <c r="G5" s="13">
        <f>'Tier 1 Stats'!B22</f>
        <v>3</v>
      </c>
      <c r="H5" s="49">
        <f>'Tier 1 Stats'!F22</f>
        <v>1</v>
      </c>
      <c r="I5" s="13"/>
      <c r="J5" s="48">
        <f>'2010 Actions'!$B$37</f>
        <v>3</v>
      </c>
      <c r="K5" s="48">
        <f>D5-J5</f>
        <v>0</v>
      </c>
      <c r="L5" s="49">
        <f>J5/D5</f>
        <v>1</v>
      </c>
      <c r="M5" s="13"/>
      <c r="N5" s="143">
        <f>'Action Durations'!D17</f>
        <v>9</v>
      </c>
      <c r="O5" s="48">
        <f>'Action Durations'!G17</f>
        <v>2</v>
      </c>
      <c r="P5" s="48">
        <f>'Action Durations'!H17</f>
        <v>2</v>
      </c>
      <c r="Q5" s="48">
        <f>'Action Durations'!I17</f>
        <v>5</v>
      </c>
      <c r="R5" s="48">
        <f>'Action Durations'!J17</f>
        <v>0</v>
      </c>
      <c r="S5" s="48">
        <f>'Action Durations'!K17</f>
        <v>0</v>
      </c>
      <c r="T5" s="13"/>
      <c r="U5" s="50">
        <f>'Beach Days'!E24</f>
        <v>282</v>
      </c>
      <c r="V5" s="50">
        <f>'Beach Days'!H24</f>
        <v>37</v>
      </c>
      <c r="W5" s="39">
        <f>V5/U5</f>
        <v>0.13120567375886524</v>
      </c>
    </row>
    <row r="6" spans="1:23">
      <c r="A6" s="133" t="s">
        <v>208</v>
      </c>
      <c r="B6" s="16"/>
      <c r="C6" s="55">
        <f>Monitoring!$B$26</f>
        <v>1</v>
      </c>
      <c r="D6" s="30">
        <f>Monitoring!$F$26</f>
        <v>1</v>
      </c>
      <c r="E6" s="49">
        <f>D6/C6</f>
        <v>1</v>
      </c>
      <c r="F6" s="168">
        <f>Monitoring!$J$26</f>
        <v>0.36</v>
      </c>
      <c r="G6" s="13">
        <v>0</v>
      </c>
      <c r="H6" s="151" t="s">
        <v>45</v>
      </c>
      <c r="I6" s="13"/>
      <c r="J6" s="48">
        <v>0</v>
      </c>
      <c r="K6" s="48">
        <f>D6-J6</f>
        <v>1</v>
      </c>
      <c r="L6" s="49">
        <f>J6/D6</f>
        <v>0</v>
      </c>
      <c r="M6" s="13"/>
      <c r="N6" s="165">
        <v>0</v>
      </c>
      <c r="O6" s="144" t="s">
        <v>45</v>
      </c>
      <c r="P6" s="144" t="s">
        <v>45</v>
      </c>
      <c r="Q6" s="144" t="s">
        <v>45</v>
      </c>
      <c r="R6" s="144" t="s">
        <v>45</v>
      </c>
      <c r="S6" s="144" t="s">
        <v>45</v>
      </c>
      <c r="T6" s="13"/>
      <c r="U6" s="50">
        <f>'Beach Days'!E27</f>
        <v>98</v>
      </c>
      <c r="V6" s="50">
        <f>'Beach Days'!H27</f>
        <v>0</v>
      </c>
      <c r="W6" s="39">
        <f>V6/U6</f>
        <v>0</v>
      </c>
    </row>
    <row r="7" spans="1:23">
      <c r="A7" s="72" t="s">
        <v>211</v>
      </c>
      <c r="B7" s="16"/>
      <c r="C7" s="55">
        <f>Monitoring!$B$34</f>
        <v>6</v>
      </c>
      <c r="D7" s="30">
        <f>Monitoring!$F$34</f>
        <v>6</v>
      </c>
      <c r="E7" s="49">
        <f t="shared" ref="E7:E9" si="0">D7/C7</f>
        <v>1</v>
      </c>
      <c r="F7" s="168">
        <f>Monitoring!$J$34</f>
        <v>2.09</v>
      </c>
      <c r="G7" s="13">
        <f>'Tier 1 Stats'!B29</f>
        <v>5</v>
      </c>
      <c r="H7" s="49">
        <f>'Tier 1 Stats'!F29</f>
        <v>1</v>
      </c>
      <c r="I7" s="13"/>
      <c r="J7" s="48">
        <f>'2010 Actions'!$B$45</f>
        <v>4</v>
      </c>
      <c r="K7" s="48">
        <f t="shared" ref="K7:K9" si="1">D7-J7</f>
        <v>2</v>
      </c>
      <c r="L7" s="49">
        <f t="shared" ref="L7:L9" si="2">J7/D7</f>
        <v>0.66666666666666663</v>
      </c>
      <c r="M7" s="13"/>
      <c r="N7" s="149">
        <f>'Action Durations'!D23</f>
        <v>6</v>
      </c>
      <c r="O7" s="48">
        <f>'Action Durations'!G23</f>
        <v>0</v>
      </c>
      <c r="P7" s="48">
        <f>'Action Durations'!H23</f>
        <v>2</v>
      </c>
      <c r="Q7" s="48">
        <f>'Action Durations'!I23</f>
        <v>4</v>
      </c>
      <c r="R7" s="48">
        <f>'Action Durations'!J23</f>
        <v>0</v>
      </c>
      <c r="S7" s="48">
        <f>'Action Durations'!K23</f>
        <v>0</v>
      </c>
      <c r="T7" s="13"/>
      <c r="U7" s="50">
        <f>'Beach Days'!E35</f>
        <v>564</v>
      </c>
      <c r="V7" s="50">
        <f>'Beach Days'!H35</f>
        <v>24</v>
      </c>
      <c r="W7" s="39">
        <f t="shared" ref="W7:W9" si="3">V7/U7</f>
        <v>4.2553191489361701E-2</v>
      </c>
    </row>
    <row r="8" spans="1:23">
      <c r="A8" s="72" t="s">
        <v>224</v>
      </c>
      <c r="B8" s="16"/>
      <c r="C8" s="55">
        <f>Monitoring!$B$37</f>
        <v>1</v>
      </c>
      <c r="D8" s="30">
        <f>Monitoring!$F$37</f>
        <v>1</v>
      </c>
      <c r="E8" s="49">
        <f t="shared" si="0"/>
        <v>1</v>
      </c>
      <c r="F8" s="168">
        <f>Monitoring!$J$37</f>
        <v>0.43</v>
      </c>
      <c r="G8" s="13">
        <f>'Tier 1 Stats'!B32</f>
        <v>1</v>
      </c>
      <c r="H8" s="49">
        <f>'Tier 1 Stats'!F32</f>
        <v>1</v>
      </c>
      <c r="I8" s="13"/>
      <c r="J8" s="48">
        <f>'2010 Actions'!$B$51</f>
        <v>1</v>
      </c>
      <c r="K8" s="48">
        <f t="shared" si="1"/>
        <v>0</v>
      </c>
      <c r="L8" s="49">
        <f t="shared" si="2"/>
        <v>1</v>
      </c>
      <c r="M8" s="13"/>
      <c r="N8" s="165">
        <f>'Action Durations'!D26</f>
        <v>4</v>
      </c>
      <c r="O8" s="48">
        <f>'Action Durations'!G26</f>
        <v>1</v>
      </c>
      <c r="P8" s="48">
        <f>'Action Durations'!H26</f>
        <v>2</v>
      </c>
      <c r="Q8" s="48">
        <f>'Action Durations'!I26</f>
        <v>1</v>
      </c>
      <c r="R8" s="48">
        <f>'Action Durations'!J26</f>
        <v>0</v>
      </c>
      <c r="S8" s="48">
        <f>'Action Durations'!K26</f>
        <v>0</v>
      </c>
      <c r="T8" s="13"/>
      <c r="U8" s="50">
        <f>'Beach Days'!E38</f>
        <v>94</v>
      </c>
      <c r="V8" s="50">
        <f>'Beach Days'!H38</f>
        <v>8</v>
      </c>
      <c r="W8" s="39">
        <f t="shared" si="3"/>
        <v>8.5106382978723402E-2</v>
      </c>
    </row>
    <row r="9" spans="1:23">
      <c r="A9" s="72" t="s">
        <v>227</v>
      </c>
      <c r="B9" s="16"/>
      <c r="C9" s="145">
        <f>Monitoring!$B$73</f>
        <v>34</v>
      </c>
      <c r="D9" s="31">
        <f>Monitoring!$F$73</f>
        <v>34</v>
      </c>
      <c r="E9" s="41">
        <f t="shared" si="0"/>
        <v>1</v>
      </c>
      <c r="F9" s="170">
        <f>Monitoring!$J$66</f>
        <v>0.76</v>
      </c>
      <c r="G9" s="66">
        <f>'Tier 1 Stats'!B68</f>
        <v>34</v>
      </c>
      <c r="H9" s="41">
        <f>'Tier 1 Stats'!F68</f>
        <v>1</v>
      </c>
      <c r="I9" s="66"/>
      <c r="J9" s="146">
        <f>'2010 Actions'!$B$83</f>
        <v>14</v>
      </c>
      <c r="K9" s="146">
        <f t="shared" si="1"/>
        <v>20</v>
      </c>
      <c r="L9" s="41">
        <f t="shared" si="2"/>
        <v>0.41176470588235292</v>
      </c>
      <c r="M9" s="66"/>
      <c r="N9" s="67">
        <f>'Action Durations'!D42</f>
        <v>30</v>
      </c>
      <c r="O9" s="146">
        <f>'Action Durations'!G42</f>
        <v>6</v>
      </c>
      <c r="P9" s="146">
        <f>'Action Durations'!H42</f>
        <v>13</v>
      </c>
      <c r="Q9" s="146">
        <f>'Action Durations'!I42</f>
        <v>10</v>
      </c>
      <c r="R9" s="146">
        <f>'Action Durations'!J42</f>
        <v>1</v>
      </c>
      <c r="S9" s="146">
        <f>'Action Durations'!K42</f>
        <v>0</v>
      </c>
      <c r="T9" s="66"/>
      <c r="U9" s="42">
        <f>'Beach Days'!E74</f>
        <v>3196</v>
      </c>
      <c r="V9" s="42">
        <f>'Beach Days'!H74</f>
        <v>103</v>
      </c>
      <c r="W9" s="41">
        <f t="shared" si="3"/>
        <v>3.2227784730913644E-2</v>
      </c>
    </row>
    <row r="10" spans="1:23">
      <c r="C10" s="12">
        <f>SUM(C3:C9)</f>
        <v>59</v>
      </c>
      <c r="D10" s="12">
        <f>SUM(D3:D9)</f>
        <v>59</v>
      </c>
      <c r="E10" s="18">
        <f>D10/C10</f>
        <v>1</v>
      </c>
      <c r="F10" s="169">
        <f>SUM(F3:F9)</f>
        <v>9.0002999999999993</v>
      </c>
      <c r="G10" s="10">
        <f>SUM(G3:G9)</f>
        <v>56</v>
      </c>
      <c r="H10" s="18">
        <f>'Tier 1 Stats'!E75</f>
        <v>1</v>
      </c>
      <c r="I10" s="12"/>
      <c r="J10" s="12">
        <f>SUM(J3:J9)</f>
        <v>29</v>
      </c>
      <c r="K10" s="17">
        <f>D10-J10</f>
        <v>30</v>
      </c>
      <c r="L10" s="18">
        <f>J10/D10</f>
        <v>0.49152542372881358</v>
      </c>
      <c r="M10" s="12"/>
      <c r="N10" s="12">
        <f t="shared" ref="N10:S10" si="4">SUM(N3:N9)</f>
        <v>71</v>
      </c>
      <c r="O10" s="12">
        <f t="shared" si="4"/>
        <v>19</v>
      </c>
      <c r="P10" s="12">
        <f t="shared" si="4"/>
        <v>30</v>
      </c>
      <c r="Q10" s="12">
        <f t="shared" si="4"/>
        <v>21</v>
      </c>
      <c r="R10" s="12">
        <f t="shared" si="4"/>
        <v>1</v>
      </c>
      <c r="S10" s="12">
        <f t="shared" si="4"/>
        <v>0</v>
      </c>
      <c r="T10" s="12"/>
      <c r="U10" s="10">
        <f>SUM(U3:U9)</f>
        <v>5586</v>
      </c>
      <c r="V10" s="10">
        <f>SUM(V3:V9)</f>
        <v>207</v>
      </c>
      <c r="W10" s="52">
        <f>V10/U10</f>
        <v>3.705692803437164E-2</v>
      </c>
    </row>
    <row r="11" spans="1:23">
      <c r="C11" s="12"/>
      <c r="D11" s="12"/>
      <c r="E11" s="18"/>
      <c r="F11" s="10"/>
      <c r="G11" s="10"/>
      <c r="H11" s="83"/>
      <c r="I11" s="12"/>
      <c r="J11" s="12"/>
      <c r="K11" s="17"/>
      <c r="L11" s="18"/>
      <c r="M11" s="12"/>
      <c r="N11" s="12"/>
      <c r="O11" s="12"/>
      <c r="P11" s="12"/>
      <c r="Q11" s="12"/>
      <c r="R11" s="12"/>
      <c r="S11" s="12"/>
      <c r="T11" s="12"/>
      <c r="U11" s="10"/>
      <c r="V11" s="10"/>
      <c r="W11" s="52"/>
    </row>
    <row r="12" spans="1:23">
      <c r="V12" s="19"/>
    </row>
    <row r="13" spans="1:23">
      <c r="A13" s="81" t="s">
        <v>56</v>
      </c>
      <c r="V13" s="19"/>
    </row>
    <row r="14" spans="1:23">
      <c r="C14" s="89" t="s">
        <v>53</v>
      </c>
      <c r="D14" s="80" t="s">
        <v>65</v>
      </c>
    </row>
    <row r="15" spans="1:23">
      <c r="C15" s="89"/>
      <c r="D15" s="80" t="s">
        <v>66</v>
      </c>
    </row>
    <row r="16" spans="1:23">
      <c r="C16" s="89" t="s">
        <v>57</v>
      </c>
      <c r="D16" s="79" t="s">
        <v>64</v>
      </c>
    </row>
    <row r="17" spans="3:4">
      <c r="C17" s="89" t="s">
        <v>54</v>
      </c>
      <c r="D17" s="80" t="s">
        <v>67</v>
      </c>
    </row>
    <row r="18" spans="3:4">
      <c r="C18" s="89"/>
      <c r="D18" s="80" t="s">
        <v>68</v>
      </c>
    </row>
    <row r="19" spans="3:4">
      <c r="C19" s="89" t="s">
        <v>55</v>
      </c>
      <c r="D19" s="79" t="s">
        <v>69</v>
      </c>
    </row>
    <row r="20" spans="3:4">
      <c r="C20" s="89"/>
      <c r="D20" s="79" t="s">
        <v>70</v>
      </c>
    </row>
    <row r="21" spans="3:4">
      <c r="C21" s="89" t="s">
        <v>59</v>
      </c>
      <c r="D21" s="79" t="s">
        <v>71</v>
      </c>
    </row>
    <row r="22" spans="3:4">
      <c r="C22" s="90"/>
      <c r="D22" s="79" t="s">
        <v>72</v>
      </c>
    </row>
    <row r="23" spans="3:4">
      <c r="C23" s="89" t="s">
        <v>58</v>
      </c>
      <c r="D23" s="79" t="s">
        <v>62</v>
      </c>
    </row>
    <row r="24" spans="3:4">
      <c r="C24" s="89" t="s">
        <v>60</v>
      </c>
      <c r="D24" s="79" t="s">
        <v>63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Maine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78"/>
  <sheetViews>
    <sheetView zoomScaleNormal="100"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4" customWidth="1"/>
    <col min="6" max="6" width="9.140625" style="154"/>
    <col min="7" max="10" width="9.7109375" style="28" customWidth="1"/>
    <col min="12" max="16384" width="9.140625" style="24"/>
  </cols>
  <sheetData>
    <row r="1" spans="1:10" ht="33.75" customHeight="1">
      <c r="A1" s="25" t="s">
        <v>15</v>
      </c>
      <c r="B1" s="25" t="s">
        <v>16</v>
      </c>
      <c r="C1" s="25" t="s">
        <v>87</v>
      </c>
      <c r="D1" s="25" t="s">
        <v>88</v>
      </c>
      <c r="E1" s="3" t="s">
        <v>89</v>
      </c>
      <c r="F1" s="78" t="s">
        <v>297</v>
      </c>
      <c r="G1" s="25" t="s">
        <v>90</v>
      </c>
      <c r="H1" s="25" t="s">
        <v>91</v>
      </c>
      <c r="I1" s="25" t="s">
        <v>92</v>
      </c>
      <c r="J1" s="25" t="s">
        <v>93</v>
      </c>
    </row>
    <row r="2" spans="1:10" ht="12.75" customHeight="1">
      <c r="A2" s="72" t="s">
        <v>171</v>
      </c>
      <c r="B2" s="72" t="s">
        <v>172</v>
      </c>
      <c r="C2" s="72" t="s">
        <v>173</v>
      </c>
      <c r="D2" s="72" t="s">
        <v>33</v>
      </c>
      <c r="E2" s="72">
        <v>1</v>
      </c>
      <c r="F2" s="153">
        <v>0.38</v>
      </c>
      <c r="G2" s="72">
        <v>43.560439000000002</v>
      </c>
      <c r="H2" s="72">
        <v>-70.232566000000006</v>
      </c>
      <c r="I2" s="72">
        <v>43.562263999999999</v>
      </c>
      <c r="J2" s="72">
        <v>-70.218816000000004</v>
      </c>
    </row>
    <row r="3" spans="1:10" ht="12.75" customHeight="1">
      <c r="A3" s="72" t="s">
        <v>171</v>
      </c>
      <c r="B3" s="72" t="s">
        <v>174</v>
      </c>
      <c r="C3" s="72" t="s">
        <v>175</v>
      </c>
      <c r="D3" s="72" t="s">
        <v>33</v>
      </c>
      <c r="E3" s="72">
        <v>1</v>
      </c>
      <c r="F3" s="153">
        <v>0.22</v>
      </c>
      <c r="G3" s="72">
        <v>43.666680999999997</v>
      </c>
      <c r="H3" s="72">
        <v>-70.238782999999998</v>
      </c>
      <c r="I3" s="72">
        <v>43.669314</v>
      </c>
      <c r="J3" s="72">
        <v>-70.240886000000003</v>
      </c>
    </row>
    <row r="4" spans="1:10" ht="12.75" customHeight="1">
      <c r="A4" s="72" t="s">
        <v>171</v>
      </c>
      <c r="B4" s="72" t="s">
        <v>176</v>
      </c>
      <c r="C4" s="72" t="s">
        <v>177</v>
      </c>
      <c r="D4" s="72" t="s">
        <v>33</v>
      </c>
      <c r="E4" s="72">
        <v>1</v>
      </c>
      <c r="F4" s="153">
        <v>0.6</v>
      </c>
      <c r="G4" s="72">
        <v>43.541274000000001</v>
      </c>
      <c r="H4" s="72">
        <v>-70.325320000000005</v>
      </c>
      <c r="I4" s="72">
        <v>43.547274999999999</v>
      </c>
      <c r="J4" s="72">
        <v>-70.325280000000006</v>
      </c>
    </row>
    <row r="5" spans="1:10" ht="12.75" customHeight="1">
      <c r="A5" s="72" t="s">
        <v>171</v>
      </c>
      <c r="B5" s="72" t="s">
        <v>178</v>
      </c>
      <c r="C5" s="72" t="s">
        <v>179</v>
      </c>
      <c r="D5" s="72" t="s">
        <v>34</v>
      </c>
      <c r="E5" s="72">
        <v>1</v>
      </c>
      <c r="F5" s="153">
        <v>0.56000000000000005</v>
      </c>
      <c r="G5" s="72">
        <v>43.559030999999997</v>
      </c>
      <c r="H5" s="72">
        <v>-70.281013999999999</v>
      </c>
      <c r="I5" s="72">
        <v>43.563254000000001</v>
      </c>
      <c r="J5" s="72">
        <v>-70.272335999999996</v>
      </c>
    </row>
    <row r="6" spans="1:10" ht="12.75" customHeight="1">
      <c r="A6" s="72" t="s">
        <v>171</v>
      </c>
      <c r="B6" s="72" t="s">
        <v>180</v>
      </c>
      <c r="C6" s="72" t="s">
        <v>181</v>
      </c>
      <c r="D6" s="72" t="s">
        <v>33</v>
      </c>
      <c r="E6" s="72">
        <v>1</v>
      </c>
      <c r="F6" s="153">
        <v>0.56000000000000005</v>
      </c>
      <c r="G6" s="72">
        <v>43.561535999999997</v>
      </c>
      <c r="H6" s="72">
        <v>-70.218451000000002</v>
      </c>
      <c r="I6" s="72">
        <v>43.560276000000002</v>
      </c>
      <c r="J6" s="72">
        <v>-70.217332999999996</v>
      </c>
    </row>
    <row r="7" spans="1:10" ht="12.75" customHeight="1">
      <c r="A7" s="72" t="s">
        <v>171</v>
      </c>
      <c r="B7" s="72" t="s">
        <v>182</v>
      </c>
      <c r="C7" s="72" t="s">
        <v>183</v>
      </c>
      <c r="D7" s="72" t="s">
        <v>33</v>
      </c>
      <c r="E7" s="72">
        <v>1</v>
      </c>
      <c r="F7" s="153">
        <v>1.35</v>
      </c>
      <c r="G7" s="72">
        <v>43.535196999999997</v>
      </c>
      <c r="H7" s="72">
        <v>-70.353195999999997</v>
      </c>
      <c r="I7" s="72">
        <v>43.541111000000001</v>
      </c>
      <c r="J7" s="72">
        <v>-70.328581999999997</v>
      </c>
    </row>
    <row r="8" spans="1:10" ht="12.75" customHeight="1">
      <c r="A8" s="72" t="s">
        <v>171</v>
      </c>
      <c r="B8" s="72" t="s">
        <v>184</v>
      </c>
      <c r="C8" s="72" t="s">
        <v>185</v>
      </c>
      <c r="D8" s="72" t="s">
        <v>33</v>
      </c>
      <c r="E8" s="72">
        <v>1</v>
      </c>
      <c r="F8" s="153">
        <v>0.32</v>
      </c>
      <c r="G8" s="72">
        <v>43.540236</v>
      </c>
      <c r="H8" s="72">
        <v>-70.309282999999994</v>
      </c>
      <c r="I8" s="72">
        <v>43.544462000000003</v>
      </c>
      <c r="J8" s="72">
        <v>-70.306439999999995</v>
      </c>
    </row>
    <row r="9" spans="1:10" ht="12.75" customHeight="1">
      <c r="A9" s="72" t="s">
        <v>171</v>
      </c>
      <c r="B9" s="72" t="s">
        <v>186</v>
      </c>
      <c r="C9" s="72" t="s">
        <v>187</v>
      </c>
      <c r="D9" s="72" t="s">
        <v>33</v>
      </c>
      <c r="E9" s="72">
        <v>1</v>
      </c>
      <c r="F9" s="153">
        <v>0.34</v>
      </c>
      <c r="G9" s="72">
        <v>43.641646999999999</v>
      </c>
      <c r="H9" s="72">
        <v>-70.225543000000002</v>
      </c>
      <c r="I9" s="72">
        <v>43.646042000000001</v>
      </c>
      <c r="J9" s="72">
        <v>-70.226802000000006</v>
      </c>
    </row>
    <row r="10" spans="1:10" ht="12.75" customHeight="1">
      <c r="A10" s="73" t="s">
        <v>171</v>
      </c>
      <c r="B10" s="73" t="s">
        <v>188</v>
      </c>
      <c r="C10" s="73" t="s">
        <v>189</v>
      </c>
      <c r="D10" s="73" t="s">
        <v>33</v>
      </c>
      <c r="E10" s="73">
        <v>2</v>
      </c>
      <c r="F10" s="158">
        <v>0.1</v>
      </c>
      <c r="G10" s="73">
        <v>43.800983000000002</v>
      </c>
      <c r="H10" s="73">
        <v>-70.116067000000001</v>
      </c>
      <c r="I10" s="73">
        <v>43.801082999999998</v>
      </c>
      <c r="J10" s="73">
        <v>-70.117566999999994</v>
      </c>
    </row>
    <row r="11" spans="1:10" ht="12.75" customHeight="1">
      <c r="A11" s="33"/>
      <c r="B11" s="34">
        <f>COUNTA(B2:B10)</f>
        <v>9</v>
      </c>
      <c r="C11" s="33"/>
      <c r="D11" s="33"/>
      <c r="E11" s="77"/>
      <c r="F11" s="132">
        <f>SUM(F2:F10)</f>
        <v>4.43</v>
      </c>
      <c r="G11" s="33"/>
      <c r="H11" s="33"/>
      <c r="I11" s="33"/>
      <c r="J11" s="33"/>
    </row>
    <row r="12" spans="1:10" ht="9" customHeight="1">
      <c r="A12" s="33"/>
      <c r="B12" s="33"/>
      <c r="C12" s="33"/>
      <c r="D12" s="33"/>
      <c r="E12" s="55"/>
      <c r="G12" s="33"/>
      <c r="H12" s="33"/>
      <c r="I12" s="33"/>
      <c r="J12" s="33"/>
    </row>
    <row r="13" spans="1:10" ht="12.75" customHeight="1">
      <c r="A13" s="72" t="s">
        <v>190</v>
      </c>
      <c r="B13" s="72" t="s">
        <v>191</v>
      </c>
      <c r="C13" s="72" t="s">
        <v>192</v>
      </c>
      <c r="D13" s="72" t="s">
        <v>33</v>
      </c>
      <c r="E13" s="72">
        <v>1</v>
      </c>
      <c r="F13" s="153">
        <v>0.04</v>
      </c>
      <c r="G13" s="72">
        <v>44.445328000000003</v>
      </c>
      <c r="H13" s="72">
        <v>-68.318776999999997</v>
      </c>
      <c r="I13" s="72">
        <v>44.445008000000001</v>
      </c>
      <c r="J13" s="72">
        <v>-68.319363999999993</v>
      </c>
    </row>
    <row r="14" spans="1:10" ht="12.75" customHeight="1">
      <c r="A14" s="72" t="s">
        <v>190</v>
      </c>
      <c r="B14" s="72" t="s">
        <v>193</v>
      </c>
      <c r="C14" s="72" t="s">
        <v>194</v>
      </c>
      <c r="D14" s="72" t="s">
        <v>33</v>
      </c>
      <c r="E14" s="72">
        <v>1</v>
      </c>
      <c r="F14" s="153">
        <v>4.2999999999999997E-2</v>
      </c>
      <c r="G14" s="72">
        <v>44.414774999999999</v>
      </c>
      <c r="H14" s="72">
        <v>-68.249906999999993</v>
      </c>
      <c r="I14" s="72">
        <v>44.414042999999999</v>
      </c>
      <c r="J14" s="72">
        <v>-68.250291000000004</v>
      </c>
    </row>
    <row r="15" spans="1:10" ht="12.75" customHeight="1">
      <c r="A15" s="72" t="s">
        <v>190</v>
      </c>
      <c r="B15" s="72" t="s">
        <v>195</v>
      </c>
      <c r="C15" s="72" t="s">
        <v>196</v>
      </c>
      <c r="D15" s="72" t="s">
        <v>33</v>
      </c>
      <c r="E15" s="72">
        <v>1</v>
      </c>
      <c r="F15" s="153">
        <v>0.2</v>
      </c>
      <c r="G15" s="72">
        <v>44.328958</v>
      </c>
      <c r="H15" s="72">
        <v>-68.180171999999999</v>
      </c>
      <c r="I15" s="72">
        <v>44.328916999999997</v>
      </c>
      <c r="J15" s="72">
        <v>-68.184143000000006</v>
      </c>
    </row>
    <row r="16" spans="1:10" ht="12.75" customHeight="1">
      <c r="A16" s="72" t="s">
        <v>190</v>
      </c>
      <c r="B16" s="72" t="s">
        <v>197</v>
      </c>
      <c r="C16" s="72" t="s">
        <v>198</v>
      </c>
      <c r="D16" s="72" t="s">
        <v>33</v>
      </c>
      <c r="E16" s="72">
        <v>1</v>
      </c>
      <c r="F16" s="153">
        <v>0.22</v>
      </c>
      <c r="G16" s="72">
        <v>44.295332000000002</v>
      </c>
      <c r="H16" s="72">
        <v>-68.243357000000003</v>
      </c>
      <c r="I16" s="72">
        <v>44.295904999999998</v>
      </c>
      <c r="J16" s="72">
        <v>-68.239198000000002</v>
      </c>
    </row>
    <row r="17" spans="1:10" ht="12.75" customHeight="1">
      <c r="A17" s="73" t="s">
        <v>190</v>
      </c>
      <c r="B17" s="73" t="s">
        <v>199</v>
      </c>
      <c r="C17" s="73" t="s">
        <v>200</v>
      </c>
      <c r="D17" s="73" t="s">
        <v>33</v>
      </c>
      <c r="E17" s="73">
        <v>1</v>
      </c>
      <c r="F17" s="158">
        <v>2.8000000000000001E-2</v>
      </c>
      <c r="G17" s="73">
        <v>44.391165000000001</v>
      </c>
      <c r="H17" s="73">
        <v>-68.203733</v>
      </c>
      <c r="I17" s="73">
        <v>44.391041999999999</v>
      </c>
      <c r="J17" s="73">
        <v>-68.202419000000006</v>
      </c>
    </row>
    <row r="18" spans="1:10" ht="12.75" customHeight="1">
      <c r="A18" s="33"/>
      <c r="B18" s="34">
        <f>COUNTA(B13:B17)</f>
        <v>5</v>
      </c>
      <c r="C18" s="33"/>
      <c r="D18" s="46"/>
      <c r="E18" s="77"/>
      <c r="F18" s="132">
        <f>SUM(F13:F17)</f>
        <v>0.53100000000000003</v>
      </c>
      <c r="G18" s="46"/>
      <c r="H18" s="46"/>
      <c r="I18" s="46"/>
      <c r="J18" s="46"/>
    </row>
    <row r="19" spans="1:10" ht="9" customHeight="1">
      <c r="A19" s="33"/>
      <c r="B19" s="34"/>
      <c r="C19" s="33"/>
      <c r="D19" s="46"/>
      <c r="E19" s="56"/>
      <c r="G19" s="46"/>
      <c r="H19" s="46"/>
      <c r="I19" s="46"/>
      <c r="J19" s="46"/>
    </row>
    <row r="20" spans="1:10" ht="12.75" customHeight="1">
      <c r="A20" s="72" t="s">
        <v>201</v>
      </c>
      <c r="B20" s="72" t="s">
        <v>202</v>
      </c>
      <c r="C20" s="72" t="s">
        <v>203</v>
      </c>
      <c r="D20" s="72" t="s">
        <v>33</v>
      </c>
      <c r="E20" s="72">
        <v>1</v>
      </c>
      <c r="F20" s="153">
        <v>4.9299999999999997E-2</v>
      </c>
      <c r="G20" s="72">
        <v>44.185133</v>
      </c>
      <c r="H20" s="72">
        <v>-69.074361999999994</v>
      </c>
      <c r="I20" s="72">
        <v>44.185357000000003</v>
      </c>
      <c r="J20" s="72">
        <v>-69.074066000000002</v>
      </c>
    </row>
    <row r="21" spans="1:10" ht="12.75" customHeight="1">
      <c r="A21" s="72" t="s">
        <v>201</v>
      </c>
      <c r="B21" s="72" t="s">
        <v>204</v>
      </c>
      <c r="C21" s="72" t="s">
        <v>205</v>
      </c>
      <c r="D21" s="72" t="s">
        <v>33</v>
      </c>
      <c r="E21" s="72">
        <v>1</v>
      </c>
      <c r="F21" s="153">
        <v>0.23</v>
      </c>
      <c r="G21" s="72">
        <v>44.204752999999997</v>
      </c>
      <c r="H21" s="72">
        <v>-69.059023999999994</v>
      </c>
      <c r="I21" s="72">
        <v>44.203423000000001</v>
      </c>
      <c r="J21" s="72">
        <v>-69.055760000000006</v>
      </c>
    </row>
    <row r="22" spans="1:10" ht="12.75" customHeight="1">
      <c r="A22" s="73" t="s">
        <v>201</v>
      </c>
      <c r="B22" s="73" t="s">
        <v>206</v>
      </c>
      <c r="C22" s="73" t="s">
        <v>207</v>
      </c>
      <c r="D22" s="73" t="s">
        <v>33</v>
      </c>
      <c r="E22" s="73">
        <v>1</v>
      </c>
      <c r="F22" s="158">
        <v>0.12</v>
      </c>
      <c r="G22" s="73">
        <v>44.099105999999999</v>
      </c>
      <c r="H22" s="73">
        <v>-69.105251999999993</v>
      </c>
      <c r="I22" s="73">
        <v>44.099299000000002</v>
      </c>
      <c r="J22" s="73">
        <v>-69.107399000000001</v>
      </c>
    </row>
    <row r="23" spans="1:10" ht="12.75" customHeight="1">
      <c r="A23" s="33"/>
      <c r="B23" s="34">
        <f>COUNTA(B20:B22)</f>
        <v>3</v>
      </c>
      <c r="C23" s="33"/>
      <c r="D23" s="33"/>
      <c r="E23" s="77"/>
      <c r="F23" s="132">
        <f>SUM(F20:F22)</f>
        <v>0.39929999999999999</v>
      </c>
      <c r="G23" s="33"/>
      <c r="H23" s="33"/>
      <c r="I23" s="33"/>
      <c r="J23" s="33"/>
    </row>
    <row r="24" spans="1:10" ht="9" customHeight="1">
      <c r="A24" s="33"/>
      <c r="B24" s="34"/>
      <c r="C24" s="33"/>
      <c r="D24" s="33"/>
      <c r="E24" s="77"/>
      <c r="F24" s="132"/>
      <c r="G24" s="33"/>
      <c r="H24" s="33"/>
      <c r="I24" s="33"/>
      <c r="J24" s="33"/>
    </row>
    <row r="25" spans="1:10" ht="12.75" customHeight="1">
      <c r="A25" s="73" t="s">
        <v>208</v>
      </c>
      <c r="B25" s="73" t="s">
        <v>209</v>
      </c>
      <c r="C25" s="73" t="s">
        <v>210</v>
      </c>
      <c r="D25" s="73" t="s">
        <v>33</v>
      </c>
      <c r="E25" s="73">
        <v>2</v>
      </c>
      <c r="F25" s="158">
        <v>0.36</v>
      </c>
      <c r="G25" s="73">
        <v>43.872222999999998</v>
      </c>
      <c r="H25" s="73">
        <v>-69.524519999999995</v>
      </c>
      <c r="I25" s="73">
        <v>43.869791999999997</v>
      </c>
      <c r="J25" s="73">
        <v>-69.518901999999997</v>
      </c>
    </row>
    <row r="26" spans="1:10" ht="12.75" customHeight="1">
      <c r="A26" s="33"/>
      <c r="B26" s="34">
        <f>COUNTA(B25:B25)</f>
        <v>1</v>
      </c>
      <c r="C26" s="33"/>
      <c r="D26" s="33"/>
      <c r="E26" s="77"/>
      <c r="F26" s="132">
        <f>SUM(F25:F25)</f>
        <v>0.36</v>
      </c>
      <c r="G26" s="33"/>
      <c r="H26" s="33"/>
      <c r="I26" s="33"/>
      <c r="J26" s="33"/>
    </row>
    <row r="27" spans="1:10" ht="9" customHeight="1">
      <c r="A27" s="33"/>
      <c r="B27" s="34"/>
      <c r="C27" s="33"/>
      <c r="D27" s="33"/>
      <c r="E27" s="77"/>
      <c r="F27" s="132"/>
      <c r="G27" s="33"/>
      <c r="H27" s="33"/>
      <c r="I27" s="33"/>
      <c r="J27" s="33"/>
    </row>
    <row r="28" spans="1:10" ht="12.75" customHeight="1">
      <c r="A28" s="72" t="s">
        <v>211</v>
      </c>
      <c r="B28" s="72" t="s">
        <v>212</v>
      </c>
      <c r="C28" s="72" t="s">
        <v>213</v>
      </c>
      <c r="D28" s="72" t="s">
        <v>33</v>
      </c>
      <c r="E28" s="72">
        <v>2</v>
      </c>
      <c r="F28" s="153">
        <v>0.38</v>
      </c>
      <c r="G28" s="72">
        <v>43.770761</v>
      </c>
      <c r="H28" s="72">
        <v>-69.740011999999993</v>
      </c>
      <c r="I28" s="72">
        <v>43.773060000000001</v>
      </c>
      <c r="J28" s="72">
        <v>-69.733620999999999</v>
      </c>
    </row>
    <row r="29" spans="1:10" ht="12.75" customHeight="1">
      <c r="A29" s="72" t="s">
        <v>211</v>
      </c>
      <c r="B29" s="72" t="s">
        <v>214</v>
      </c>
      <c r="C29" s="72" t="s">
        <v>215</v>
      </c>
      <c r="D29" s="72" t="s">
        <v>33</v>
      </c>
      <c r="E29" s="72">
        <v>1</v>
      </c>
      <c r="F29" s="153">
        <v>0.05</v>
      </c>
      <c r="G29" s="72">
        <v>43.783197999999999</v>
      </c>
      <c r="H29" s="72">
        <v>-69.723168000000001</v>
      </c>
      <c r="I29" s="72">
        <v>43.783552999999998</v>
      </c>
      <c r="J29" s="72">
        <v>-69.723731000000001</v>
      </c>
    </row>
    <row r="30" spans="1:10" ht="12.75" customHeight="1">
      <c r="A30" s="72" t="s">
        <v>211</v>
      </c>
      <c r="B30" s="72" t="s">
        <v>216</v>
      </c>
      <c r="C30" s="72" t="s">
        <v>217</v>
      </c>
      <c r="D30" s="72" t="s">
        <v>33</v>
      </c>
      <c r="E30" s="72">
        <v>1</v>
      </c>
      <c r="F30" s="153">
        <v>0.7</v>
      </c>
      <c r="G30" s="72">
        <v>43.775055999999999</v>
      </c>
      <c r="H30" s="72">
        <v>-69.731662999999998</v>
      </c>
      <c r="I30" s="72">
        <v>43.782231000000003</v>
      </c>
      <c r="J30" s="72">
        <v>-69.722212999999996</v>
      </c>
    </row>
    <row r="31" spans="1:10" ht="12.75" customHeight="1">
      <c r="A31" s="72" t="s">
        <v>211</v>
      </c>
      <c r="B31" s="72" t="s">
        <v>218</v>
      </c>
      <c r="C31" s="72" t="s">
        <v>219</v>
      </c>
      <c r="D31" s="72" t="s">
        <v>33</v>
      </c>
      <c r="E31" s="72">
        <v>1</v>
      </c>
      <c r="F31" s="153">
        <v>0.17</v>
      </c>
      <c r="G31" s="72">
        <v>43.733621999999997</v>
      </c>
      <c r="H31" s="72">
        <v>-69.796699000000004</v>
      </c>
      <c r="I31" s="72">
        <v>43.735351999999999</v>
      </c>
      <c r="J31" s="72">
        <v>-69.794358000000003</v>
      </c>
    </row>
    <row r="32" spans="1:10" ht="12.75" customHeight="1">
      <c r="A32" s="72" t="s">
        <v>211</v>
      </c>
      <c r="B32" s="72" t="s">
        <v>220</v>
      </c>
      <c r="C32" s="72" t="s">
        <v>221</v>
      </c>
      <c r="D32" s="72" t="s">
        <v>33</v>
      </c>
      <c r="E32" s="72">
        <v>1</v>
      </c>
      <c r="F32" s="153">
        <v>0.24</v>
      </c>
      <c r="G32" s="72">
        <v>43.735351999999999</v>
      </c>
      <c r="H32" s="72">
        <v>-69.794358000000003</v>
      </c>
      <c r="I32" s="72">
        <v>43.73892</v>
      </c>
      <c r="J32" s="72">
        <v>-69.792043000000007</v>
      </c>
    </row>
    <row r="33" spans="1:10" ht="12.75" customHeight="1">
      <c r="A33" s="73" t="s">
        <v>211</v>
      </c>
      <c r="B33" s="73" t="s">
        <v>222</v>
      </c>
      <c r="C33" s="73" t="s">
        <v>223</v>
      </c>
      <c r="D33" s="73" t="s">
        <v>33</v>
      </c>
      <c r="E33" s="73">
        <v>1</v>
      </c>
      <c r="F33" s="158">
        <v>0.55000000000000004</v>
      </c>
      <c r="G33" s="73">
        <v>43.732934</v>
      </c>
      <c r="H33" s="73">
        <v>-69.810022000000004</v>
      </c>
      <c r="I33" s="73">
        <v>43.733621999999997</v>
      </c>
      <c r="J33" s="73">
        <v>-69.796699000000004</v>
      </c>
    </row>
    <row r="34" spans="1:10" ht="12.75" customHeight="1">
      <c r="A34" s="33"/>
      <c r="B34" s="34">
        <f>COUNTA(B28:B33)</f>
        <v>6</v>
      </c>
      <c r="C34" s="33"/>
      <c r="D34" s="33"/>
      <c r="E34" s="77"/>
      <c r="F34" s="132">
        <f>SUM(F28:F33)</f>
        <v>2.09</v>
      </c>
      <c r="G34" s="33"/>
      <c r="H34" s="33"/>
      <c r="I34" s="33"/>
      <c r="J34" s="33"/>
    </row>
    <row r="35" spans="1:10" ht="9" customHeight="1">
      <c r="A35" s="33"/>
      <c r="B35" s="34"/>
      <c r="C35" s="33"/>
      <c r="D35" s="33"/>
      <c r="E35" s="77"/>
      <c r="F35" s="132"/>
      <c r="G35" s="33"/>
      <c r="H35" s="33"/>
      <c r="I35" s="33"/>
      <c r="J35" s="33"/>
    </row>
    <row r="36" spans="1:10" ht="12.75" customHeight="1">
      <c r="A36" s="73" t="s">
        <v>224</v>
      </c>
      <c r="B36" s="73" t="s">
        <v>225</v>
      </c>
      <c r="C36" s="73" t="s">
        <v>226</v>
      </c>
      <c r="D36" s="73" t="s">
        <v>33</v>
      </c>
      <c r="E36" s="73">
        <v>1</v>
      </c>
      <c r="F36" s="158">
        <v>0.43</v>
      </c>
      <c r="G36" s="73">
        <v>44.285918000000002</v>
      </c>
      <c r="H36" s="73">
        <v>-69.005330999999998</v>
      </c>
      <c r="I36" s="73">
        <v>44.280513999999997</v>
      </c>
      <c r="J36" s="73">
        <v>-69.006569999999996</v>
      </c>
    </row>
    <row r="37" spans="1:10" ht="12.75" customHeight="1">
      <c r="A37" s="33"/>
      <c r="B37" s="34">
        <f>COUNTA(B36:B36)</f>
        <v>1</v>
      </c>
      <c r="C37" s="33"/>
      <c r="D37" s="33"/>
      <c r="E37" s="77"/>
      <c r="F37" s="132">
        <f>SUM(F36:F36)</f>
        <v>0.43</v>
      </c>
      <c r="G37" s="33"/>
      <c r="H37" s="33"/>
      <c r="I37" s="33"/>
      <c r="J37" s="33"/>
    </row>
    <row r="38" spans="1:10" ht="9" customHeight="1">
      <c r="A38" s="33"/>
      <c r="B38" s="34"/>
      <c r="C38" s="33"/>
      <c r="D38" s="33"/>
      <c r="E38" s="77"/>
      <c r="F38" s="132"/>
      <c r="G38" s="33"/>
      <c r="H38" s="33"/>
      <c r="I38" s="33"/>
      <c r="J38" s="33"/>
    </row>
    <row r="39" spans="1:10" ht="12.75" customHeight="1">
      <c r="A39" s="72" t="s">
        <v>227</v>
      </c>
      <c r="B39" s="72" t="s">
        <v>228</v>
      </c>
      <c r="C39" s="72" t="s">
        <v>229</v>
      </c>
      <c r="D39" s="72" t="s">
        <v>33</v>
      </c>
      <c r="E39" s="72">
        <v>1</v>
      </c>
      <c r="F39" s="153">
        <v>0.61</v>
      </c>
      <c r="G39" s="72">
        <v>43.481704999999998</v>
      </c>
      <c r="H39" s="72">
        <v>-70.383927999999997</v>
      </c>
      <c r="I39" s="72">
        <v>43.490411000000002</v>
      </c>
      <c r="J39" s="72">
        <v>-70.385226000000003</v>
      </c>
    </row>
    <row r="40" spans="1:10" ht="12.75" customHeight="1">
      <c r="A40" s="72" t="s">
        <v>227</v>
      </c>
      <c r="B40" s="72" t="s">
        <v>230</v>
      </c>
      <c r="C40" s="72" t="s">
        <v>231</v>
      </c>
      <c r="D40" s="72" t="s">
        <v>33</v>
      </c>
      <c r="E40" s="72">
        <v>1</v>
      </c>
      <c r="F40" s="153">
        <v>0.18</v>
      </c>
      <c r="G40" s="72">
        <v>43.190103999999998</v>
      </c>
      <c r="H40" s="72">
        <v>-70.603961999999996</v>
      </c>
      <c r="I40" s="72">
        <v>43.189456999999997</v>
      </c>
      <c r="J40" s="72">
        <v>-70.600763000000001</v>
      </c>
    </row>
    <row r="41" spans="1:10" ht="12.75" customHeight="1">
      <c r="A41" s="72" t="s">
        <v>227</v>
      </c>
      <c r="B41" s="72" t="s">
        <v>232</v>
      </c>
      <c r="C41" s="72" t="s">
        <v>233</v>
      </c>
      <c r="D41" s="72" t="s">
        <v>33</v>
      </c>
      <c r="E41" s="72">
        <v>1</v>
      </c>
      <c r="F41" s="153">
        <v>0.15</v>
      </c>
      <c r="G41" s="72">
        <v>43.300105000000002</v>
      </c>
      <c r="H41" s="72">
        <v>-70.566318999999993</v>
      </c>
      <c r="I41" s="72">
        <v>43.302075000000002</v>
      </c>
      <c r="J41" s="72">
        <v>-70.565231999999995</v>
      </c>
    </row>
    <row r="42" spans="1:10" ht="12.75" customHeight="1">
      <c r="A42" s="72" t="s">
        <v>227</v>
      </c>
      <c r="B42" s="72" t="s">
        <v>234</v>
      </c>
      <c r="C42" s="72" t="s">
        <v>235</v>
      </c>
      <c r="D42" s="72" t="s">
        <v>33</v>
      </c>
      <c r="E42" s="72">
        <v>1</v>
      </c>
      <c r="F42" s="153">
        <v>0.1</v>
      </c>
      <c r="G42" s="72">
        <v>43.347254999999997</v>
      </c>
      <c r="H42" s="72">
        <v>-70.474885</v>
      </c>
      <c r="I42" s="72">
        <v>43.346449999999997</v>
      </c>
      <c r="J42" s="72">
        <v>-70.473130999999995</v>
      </c>
    </row>
    <row r="43" spans="1:10" ht="12.75" customHeight="1">
      <c r="A43" s="72" t="s">
        <v>227</v>
      </c>
      <c r="B43" s="72" t="s">
        <v>236</v>
      </c>
      <c r="C43" s="72" t="s">
        <v>237</v>
      </c>
      <c r="D43" s="72" t="s">
        <v>33</v>
      </c>
      <c r="E43" s="72">
        <v>1</v>
      </c>
      <c r="F43" s="153">
        <v>0.33</v>
      </c>
      <c r="G43" s="72">
        <v>43.082645999999997</v>
      </c>
      <c r="H43" s="72">
        <v>-70.665914000000001</v>
      </c>
      <c r="I43" s="72">
        <v>43.085563</v>
      </c>
      <c r="J43" s="72">
        <v>-70.661306999999994</v>
      </c>
    </row>
    <row r="44" spans="1:10" ht="12.75" customHeight="1">
      <c r="A44" s="72" t="s">
        <v>227</v>
      </c>
      <c r="B44" s="72" t="s">
        <v>238</v>
      </c>
      <c r="C44" s="72" t="s">
        <v>239</v>
      </c>
      <c r="D44" s="72" t="s">
        <v>33</v>
      </c>
      <c r="E44" s="72">
        <v>1</v>
      </c>
      <c r="F44" s="153">
        <v>0.43</v>
      </c>
      <c r="G44" s="72">
        <v>43.294372000000003</v>
      </c>
      <c r="H44" s="72">
        <v>-70.566632999999996</v>
      </c>
      <c r="I44" s="72">
        <v>43.300105000000002</v>
      </c>
      <c r="J44" s="72">
        <v>-70.566318999999993</v>
      </c>
    </row>
    <row r="45" spans="1:10" ht="12.75" customHeight="1">
      <c r="A45" s="72" t="s">
        <v>227</v>
      </c>
      <c r="B45" s="72" t="s">
        <v>240</v>
      </c>
      <c r="C45" s="72" t="s">
        <v>241</v>
      </c>
      <c r="D45" s="72" t="s">
        <v>33</v>
      </c>
      <c r="E45" s="72">
        <v>1</v>
      </c>
      <c r="F45" s="153">
        <v>1.51</v>
      </c>
      <c r="G45" s="72">
        <v>43.321216</v>
      </c>
      <c r="H45" s="72">
        <v>-70.557264000000004</v>
      </c>
      <c r="I45" s="72">
        <v>43.326936000000003</v>
      </c>
      <c r="J45" s="72">
        <v>-70.546486000000002</v>
      </c>
    </row>
    <row r="46" spans="1:10" ht="12.75" customHeight="1">
      <c r="A46" s="72" t="s">
        <v>227</v>
      </c>
      <c r="B46" s="72" t="s">
        <v>242</v>
      </c>
      <c r="C46" s="72" t="s">
        <v>243</v>
      </c>
      <c r="D46" s="72" t="s">
        <v>33</v>
      </c>
      <c r="E46" s="72">
        <v>1</v>
      </c>
      <c r="F46" s="153">
        <v>0.41</v>
      </c>
      <c r="G46" s="72">
        <v>43.475712000000001</v>
      </c>
      <c r="H46" s="72">
        <v>-70.383352000000002</v>
      </c>
      <c r="I46" s="72">
        <v>43.481704999999998</v>
      </c>
      <c r="J46" s="72">
        <v>-70.383927999999997</v>
      </c>
    </row>
    <row r="47" spans="1:10" ht="12.75" customHeight="1">
      <c r="A47" s="72" t="s">
        <v>227</v>
      </c>
      <c r="B47" s="72" t="s">
        <v>244</v>
      </c>
      <c r="C47" s="72" t="s">
        <v>245</v>
      </c>
      <c r="D47" s="72" t="s">
        <v>33</v>
      </c>
      <c r="E47" s="72">
        <v>1</v>
      </c>
      <c r="F47" s="153">
        <v>0.38</v>
      </c>
      <c r="G47" s="72">
        <v>43.259770000000003</v>
      </c>
      <c r="H47" s="72">
        <v>-70.588767000000004</v>
      </c>
      <c r="I47" s="72">
        <v>43.264577000000003</v>
      </c>
      <c r="J47" s="72">
        <v>-70.587193999999997</v>
      </c>
    </row>
    <row r="48" spans="1:10" ht="12.75" customHeight="1">
      <c r="A48" s="72" t="s">
        <v>227</v>
      </c>
      <c r="B48" s="72" t="s">
        <v>246</v>
      </c>
      <c r="C48" s="72" t="s">
        <v>247</v>
      </c>
      <c r="D48" s="72" t="s">
        <v>33</v>
      </c>
      <c r="E48" s="72">
        <v>1</v>
      </c>
      <c r="F48" s="153">
        <v>0.6</v>
      </c>
      <c r="G48" s="72">
        <v>43.068080000000002</v>
      </c>
      <c r="H48" s="72">
        <v>-70.694086999999996</v>
      </c>
      <c r="I48" s="72">
        <v>43.068756999999998</v>
      </c>
      <c r="J48" s="72">
        <v>-70.678826000000001</v>
      </c>
    </row>
    <row r="49" spans="1:10" ht="12.75" customHeight="1">
      <c r="A49" s="72" t="s">
        <v>227</v>
      </c>
      <c r="B49" s="72" t="s">
        <v>248</v>
      </c>
      <c r="C49" s="72" t="s">
        <v>249</v>
      </c>
      <c r="D49" s="72" t="s">
        <v>33</v>
      </c>
      <c r="E49" s="72">
        <v>1</v>
      </c>
      <c r="F49" s="153">
        <v>0.79</v>
      </c>
      <c r="G49" s="72">
        <v>43.426350999999997</v>
      </c>
      <c r="H49" s="72">
        <v>-70.376299000000003</v>
      </c>
      <c r="I49" s="72">
        <v>43.435656000000002</v>
      </c>
      <c r="J49" s="72">
        <v>-70.367615999999998</v>
      </c>
    </row>
    <row r="50" spans="1:10" ht="12.75" customHeight="1">
      <c r="A50" s="72" t="s">
        <v>227</v>
      </c>
      <c r="B50" s="72" t="s">
        <v>250</v>
      </c>
      <c r="C50" s="72" t="s">
        <v>251</v>
      </c>
      <c r="D50" s="72" t="s">
        <v>33</v>
      </c>
      <c r="E50" s="72">
        <v>1</v>
      </c>
      <c r="F50" s="153">
        <v>0.49199999999999999</v>
      </c>
      <c r="G50" s="72">
        <v>43.440536999999999</v>
      </c>
      <c r="H50" s="72">
        <v>-70.353838999999994</v>
      </c>
      <c r="I50" s="72">
        <v>43.441769999999998</v>
      </c>
      <c r="J50" s="72">
        <v>-70.344584999999995</v>
      </c>
    </row>
    <row r="51" spans="1:10" ht="12.75" customHeight="1">
      <c r="A51" s="72" t="s">
        <v>227</v>
      </c>
      <c r="B51" s="72" t="s">
        <v>252</v>
      </c>
      <c r="C51" s="72" t="s">
        <v>253</v>
      </c>
      <c r="D51" s="72" t="s">
        <v>33</v>
      </c>
      <c r="E51" s="72">
        <v>1</v>
      </c>
      <c r="F51" s="153">
        <v>0.61</v>
      </c>
      <c r="G51" s="72">
        <v>43.344962000000002</v>
      </c>
      <c r="H51" s="72">
        <v>-70.486390999999998</v>
      </c>
      <c r="I51" s="72">
        <v>43.348135999999997</v>
      </c>
      <c r="J51" s="72">
        <v>-70.476052999999993</v>
      </c>
    </row>
    <row r="52" spans="1:10" ht="12.75" customHeight="1">
      <c r="A52" s="72" t="s">
        <v>227</v>
      </c>
      <c r="B52" s="72" t="s">
        <v>254</v>
      </c>
      <c r="C52" s="72" t="s">
        <v>255</v>
      </c>
      <c r="D52" s="72" t="s">
        <v>33</v>
      </c>
      <c r="E52" s="72">
        <v>1</v>
      </c>
      <c r="F52" s="153">
        <v>1.9</v>
      </c>
      <c r="G52" s="72">
        <v>43.388092999999998</v>
      </c>
      <c r="H52" s="72">
        <v>-70.429518999999999</v>
      </c>
      <c r="I52" s="72">
        <v>43.402231999999998</v>
      </c>
      <c r="J52" s="72">
        <v>-70.399016000000003</v>
      </c>
    </row>
    <row r="53" spans="1:10" ht="12.75" customHeight="1">
      <c r="A53" s="72" t="s">
        <v>227</v>
      </c>
      <c r="B53" s="72" t="s">
        <v>256</v>
      </c>
      <c r="C53" s="72" t="s">
        <v>257</v>
      </c>
      <c r="D53" s="72" t="s">
        <v>34</v>
      </c>
      <c r="E53" s="72">
        <v>1</v>
      </c>
      <c r="F53" s="153">
        <v>1.19</v>
      </c>
      <c r="G53" s="72">
        <v>43.450513999999998</v>
      </c>
      <c r="H53" s="72">
        <v>-70.362898999999999</v>
      </c>
      <c r="I53" s="72">
        <v>43.460391000000001</v>
      </c>
      <c r="J53" s="72">
        <v>-70.379926999999995</v>
      </c>
    </row>
    <row r="54" spans="1:10" ht="12.75" customHeight="1">
      <c r="A54" s="72" t="s">
        <v>227</v>
      </c>
      <c r="B54" s="72" t="s">
        <v>258</v>
      </c>
      <c r="C54" s="72" t="s">
        <v>259</v>
      </c>
      <c r="D54" s="72" t="s">
        <v>33</v>
      </c>
      <c r="E54" s="72">
        <v>1</v>
      </c>
      <c r="F54" s="153">
        <v>0.38</v>
      </c>
      <c r="G54" s="72">
        <v>43.490411000000002</v>
      </c>
      <c r="H54" s="72">
        <v>-70.385226000000003</v>
      </c>
      <c r="I54" s="72">
        <v>43.495857000000001</v>
      </c>
      <c r="J54" s="72">
        <v>-70.384800999999996</v>
      </c>
    </row>
    <row r="55" spans="1:10" ht="12.75" customHeight="1">
      <c r="A55" s="72" t="s">
        <v>227</v>
      </c>
      <c r="B55" s="72" t="s">
        <v>260</v>
      </c>
      <c r="C55" s="72" t="s">
        <v>261</v>
      </c>
      <c r="D55" s="72" t="s">
        <v>33</v>
      </c>
      <c r="E55" s="72">
        <v>1</v>
      </c>
      <c r="F55" s="153">
        <v>0.57999999999999996</v>
      </c>
      <c r="G55" s="72">
        <v>43.326936000000003</v>
      </c>
      <c r="H55" s="72">
        <v>-70.546486000000002</v>
      </c>
      <c r="I55" s="72">
        <v>43.334735999999999</v>
      </c>
      <c r="J55" s="72">
        <v>-70.539631999999997</v>
      </c>
    </row>
    <row r="56" spans="1:10" ht="12.75" customHeight="1">
      <c r="A56" s="72" t="s">
        <v>227</v>
      </c>
      <c r="B56" s="72" t="s">
        <v>262</v>
      </c>
      <c r="C56" s="72" t="s">
        <v>263</v>
      </c>
      <c r="D56" s="72" t="s">
        <v>33</v>
      </c>
      <c r="E56" s="72">
        <v>1</v>
      </c>
      <c r="F56" s="153">
        <v>0.71</v>
      </c>
      <c r="G56" s="72">
        <v>43.343795</v>
      </c>
      <c r="H56" s="72">
        <v>-70.514318000000003</v>
      </c>
      <c r="I56" s="72">
        <v>43.344208000000002</v>
      </c>
      <c r="J56" s="72">
        <v>-70.501172999999994</v>
      </c>
    </row>
    <row r="57" spans="1:10" ht="12.75" customHeight="1">
      <c r="A57" s="72" t="s">
        <v>227</v>
      </c>
      <c r="B57" s="72" t="s">
        <v>264</v>
      </c>
      <c r="C57" s="72" t="s">
        <v>265</v>
      </c>
      <c r="D57" s="72" t="s">
        <v>33</v>
      </c>
      <c r="E57" s="72">
        <v>1</v>
      </c>
      <c r="F57" s="153">
        <v>0.05</v>
      </c>
      <c r="G57" s="72">
        <v>43.244450000000001</v>
      </c>
      <c r="H57" s="72">
        <v>-70.590093999999993</v>
      </c>
      <c r="I57" s="72">
        <v>43.244838999999999</v>
      </c>
      <c r="J57" s="72">
        <v>-70.590869999999995</v>
      </c>
    </row>
    <row r="58" spans="1:10" ht="12.75" customHeight="1">
      <c r="A58" s="72" t="s">
        <v>227</v>
      </c>
      <c r="B58" s="72" t="s">
        <v>266</v>
      </c>
      <c r="C58" s="72" t="s">
        <v>267</v>
      </c>
      <c r="D58" s="72" t="s">
        <v>33</v>
      </c>
      <c r="E58" s="72">
        <v>1</v>
      </c>
      <c r="F58" s="153">
        <v>1.97</v>
      </c>
      <c r="G58" s="72">
        <v>43.144615999999999</v>
      </c>
      <c r="H58" s="72">
        <v>-70.626508000000001</v>
      </c>
      <c r="I58" s="72">
        <v>43.168413000000001</v>
      </c>
      <c r="J58" s="72">
        <v>-70.610090999999997</v>
      </c>
    </row>
    <row r="59" spans="1:10" ht="12.75" customHeight="1">
      <c r="A59" s="72" t="s">
        <v>227</v>
      </c>
      <c r="B59" s="72" t="s">
        <v>268</v>
      </c>
      <c r="C59" s="72" t="s">
        <v>269</v>
      </c>
      <c r="D59" s="72" t="s">
        <v>33</v>
      </c>
      <c r="E59" s="72">
        <v>1</v>
      </c>
      <c r="F59" s="153">
        <v>0.72</v>
      </c>
      <c r="G59" s="72">
        <v>43.249360000000003</v>
      </c>
      <c r="H59" s="72">
        <v>-70.593874</v>
      </c>
      <c r="I59" s="72">
        <v>43.259770000000003</v>
      </c>
      <c r="J59" s="72">
        <v>-70.588767000000004</v>
      </c>
    </row>
    <row r="60" spans="1:10" ht="12.75" customHeight="1">
      <c r="A60" s="72" t="s">
        <v>227</v>
      </c>
      <c r="B60" s="72" t="s">
        <v>270</v>
      </c>
      <c r="C60" s="72" t="s">
        <v>271</v>
      </c>
      <c r="D60" s="72" t="s">
        <v>33</v>
      </c>
      <c r="E60" s="72">
        <v>1</v>
      </c>
      <c r="F60" s="153">
        <v>1.27</v>
      </c>
      <c r="G60" s="72">
        <v>43.435656000000002</v>
      </c>
      <c r="H60" s="72">
        <v>-70.367615999999998</v>
      </c>
      <c r="I60" s="72">
        <v>43.440536999999999</v>
      </c>
      <c r="J60" s="72">
        <v>-70.353838999999994</v>
      </c>
    </row>
    <row r="61" spans="1:10" ht="12.75" customHeight="1">
      <c r="A61" s="72" t="s">
        <v>227</v>
      </c>
      <c r="B61" s="72" t="s">
        <v>272</v>
      </c>
      <c r="C61" s="72" t="s">
        <v>273</v>
      </c>
      <c r="D61" s="72" t="s">
        <v>33</v>
      </c>
      <c r="E61" s="72">
        <v>1</v>
      </c>
      <c r="F61" s="153">
        <v>0.41</v>
      </c>
      <c r="G61" s="72">
        <v>43.344617</v>
      </c>
      <c r="H61" s="72">
        <v>-70.494386000000006</v>
      </c>
      <c r="I61" s="72">
        <v>43.344396000000003</v>
      </c>
      <c r="J61" s="72">
        <v>-70.486816000000005</v>
      </c>
    </row>
    <row r="62" spans="1:10" ht="12.75" customHeight="1">
      <c r="A62" s="72" t="s">
        <v>227</v>
      </c>
      <c r="B62" s="72" t="s">
        <v>274</v>
      </c>
      <c r="C62" s="72" t="s">
        <v>275</v>
      </c>
      <c r="D62" s="72" t="s">
        <v>33</v>
      </c>
      <c r="E62" s="72">
        <v>1</v>
      </c>
      <c r="F62" s="153">
        <v>0.23</v>
      </c>
      <c r="G62" s="72">
        <v>43.264577000000003</v>
      </c>
      <c r="H62" s="72">
        <v>-70.587193999999997</v>
      </c>
      <c r="I62" s="72">
        <v>43.267373999999997</v>
      </c>
      <c r="J62" s="72">
        <v>-70.585890000000006</v>
      </c>
    </row>
    <row r="63" spans="1:10" ht="12.75" customHeight="1">
      <c r="A63" s="72" t="s">
        <v>227</v>
      </c>
      <c r="B63" s="72" t="s">
        <v>276</v>
      </c>
      <c r="C63" s="72" t="s">
        <v>277</v>
      </c>
      <c r="D63" s="72" t="s">
        <v>33</v>
      </c>
      <c r="E63" s="72">
        <v>1</v>
      </c>
      <c r="F63" s="153">
        <v>0.1</v>
      </c>
      <c r="G63" s="72">
        <v>43.343586000000002</v>
      </c>
      <c r="H63" s="72">
        <v>-70.499842000000001</v>
      </c>
      <c r="I63" s="72">
        <v>43.343933</v>
      </c>
      <c r="J63" s="72">
        <v>-70.497766999999996</v>
      </c>
    </row>
    <row r="64" spans="1:10" ht="12.75" customHeight="1">
      <c r="A64" s="72" t="s">
        <v>227</v>
      </c>
      <c r="B64" s="72" t="s">
        <v>278</v>
      </c>
      <c r="C64" s="72" t="s">
        <v>279</v>
      </c>
      <c r="D64" s="72" t="s">
        <v>33</v>
      </c>
      <c r="E64" s="72">
        <v>1</v>
      </c>
      <c r="F64" s="153">
        <v>1.1200000000000001</v>
      </c>
      <c r="G64" s="72">
        <v>43.507032000000002</v>
      </c>
      <c r="H64" s="72">
        <v>-70.378623000000005</v>
      </c>
      <c r="I64" s="72">
        <v>43.521130999999997</v>
      </c>
      <c r="J64" s="72">
        <v>-70.367560999999995</v>
      </c>
    </row>
    <row r="65" spans="1:10" ht="12.75" customHeight="1">
      <c r="A65" s="72" t="s">
        <v>227</v>
      </c>
      <c r="B65" s="72" t="s">
        <v>280</v>
      </c>
      <c r="C65" s="72" t="s">
        <v>281</v>
      </c>
      <c r="D65" s="72" t="s">
        <v>33</v>
      </c>
      <c r="E65" s="72">
        <v>1</v>
      </c>
      <c r="F65" s="153">
        <v>0.84</v>
      </c>
      <c r="G65" s="72">
        <v>43.521130999999997</v>
      </c>
      <c r="H65" s="72">
        <v>-70.367560999999995</v>
      </c>
      <c r="I65" s="72">
        <v>43.531283999999999</v>
      </c>
      <c r="J65" s="72">
        <v>-70.358186000000003</v>
      </c>
    </row>
    <row r="66" spans="1:10" ht="12.75" customHeight="1">
      <c r="A66" s="72" t="s">
        <v>227</v>
      </c>
      <c r="B66" s="72" t="s">
        <v>282</v>
      </c>
      <c r="C66" s="72" t="s">
        <v>283</v>
      </c>
      <c r="D66" s="72" t="s">
        <v>33</v>
      </c>
      <c r="E66" s="72">
        <v>1</v>
      </c>
      <c r="F66" s="153">
        <v>0.76</v>
      </c>
      <c r="G66" s="72">
        <v>43.497067999999999</v>
      </c>
      <c r="H66" s="72">
        <v>-70.384456999999998</v>
      </c>
      <c r="I66" s="72">
        <v>43.507032000000002</v>
      </c>
      <c r="J66" s="72">
        <v>-70.378623000000005</v>
      </c>
    </row>
    <row r="67" spans="1:10" ht="12.75" customHeight="1">
      <c r="A67" s="72" t="s">
        <v>227</v>
      </c>
      <c r="B67" s="72" t="s">
        <v>284</v>
      </c>
      <c r="C67" s="72" t="s">
        <v>285</v>
      </c>
      <c r="D67" s="72" t="s">
        <v>33</v>
      </c>
      <c r="E67" s="72">
        <v>1</v>
      </c>
      <c r="F67" s="153">
        <v>0.15</v>
      </c>
      <c r="G67" s="72">
        <v>43.248035999999999</v>
      </c>
      <c r="H67" s="72">
        <v>-70.595568</v>
      </c>
      <c r="I67" s="72">
        <v>43.249965000000003</v>
      </c>
      <c r="J67" s="72">
        <v>-70.594960999999998</v>
      </c>
    </row>
    <row r="68" spans="1:10" ht="12.75" customHeight="1">
      <c r="A68" s="72" t="s">
        <v>227</v>
      </c>
      <c r="B68" s="72" t="s">
        <v>286</v>
      </c>
      <c r="C68" s="72" t="s">
        <v>287</v>
      </c>
      <c r="D68" s="72" t="s">
        <v>33</v>
      </c>
      <c r="E68" s="72">
        <v>1</v>
      </c>
      <c r="F68" s="153">
        <v>0.27</v>
      </c>
      <c r="G68" s="72">
        <v>43.086326</v>
      </c>
      <c r="H68" s="72">
        <v>-70.660709999999995</v>
      </c>
      <c r="I68" s="72">
        <v>43.089849999999998</v>
      </c>
      <c r="J68" s="72">
        <v>-70.662402</v>
      </c>
    </row>
    <row r="69" spans="1:10" ht="12.75" customHeight="1">
      <c r="A69" s="72" t="s">
        <v>227</v>
      </c>
      <c r="B69" s="72" t="s">
        <v>288</v>
      </c>
      <c r="C69" s="72" t="s">
        <v>289</v>
      </c>
      <c r="D69" s="72" t="s">
        <v>33</v>
      </c>
      <c r="E69" s="72">
        <v>1</v>
      </c>
      <c r="F69" s="153">
        <v>0.26</v>
      </c>
      <c r="G69" s="72">
        <v>43.173358999999998</v>
      </c>
      <c r="H69" s="72">
        <v>-70.605200999999994</v>
      </c>
      <c r="I69" s="72">
        <v>43.176105</v>
      </c>
      <c r="J69" s="72">
        <v>-70.608129000000005</v>
      </c>
    </row>
    <row r="70" spans="1:10" ht="12.75" customHeight="1">
      <c r="A70" s="72" t="s">
        <v>227</v>
      </c>
      <c r="B70" s="72" t="s">
        <v>290</v>
      </c>
      <c r="C70" s="72" t="s">
        <v>291</v>
      </c>
      <c r="D70" s="72" t="s">
        <v>33</v>
      </c>
      <c r="E70" s="72">
        <v>1</v>
      </c>
      <c r="F70" s="153">
        <v>1.18</v>
      </c>
      <c r="G70" s="72">
        <v>43.302075000000002</v>
      </c>
      <c r="H70" s="72">
        <v>-70.565231999999995</v>
      </c>
      <c r="I70" s="72">
        <v>43.317382000000002</v>
      </c>
      <c r="J70" s="72">
        <v>-70.555940000000007</v>
      </c>
    </row>
    <row r="71" spans="1:10" ht="12.75" customHeight="1">
      <c r="A71" s="72" t="s">
        <v>227</v>
      </c>
      <c r="B71" s="72" t="s">
        <v>292</v>
      </c>
      <c r="C71" s="72" t="s">
        <v>293</v>
      </c>
      <c r="D71" s="72" t="s">
        <v>33</v>
      </c>
      <c r="E71" s="72">
        <v>1</v>
      </c>
      <c r="F71" s="153">
        <v>0.25</v>
      </c>
      <c r="G71" s="72">
        <v>43.319746000000002</v>
      </c>
      <c r="H71" s="72">
        <v>-70.559417999999994</v>
      </c>
      <c r="I71" s="72">
        <v>43.320540999999999</v>
      </c>
      <c r="J71" s="72">
        <v>-70.559757000000005</v>
      </c>
    </row>
    <row r="72" spans="1:10" ht="12.75" customHeight="1">
      <c r="A72" s="73" t="s">
        <v>227</v>
      </c>
      <c r="B72" s="73" t="s">
        <v>294</v>
      </c>
      <c r="C72" s="73" t="s">
        <v>295</v>
      </c>
      <c r="D72" s="73" t="s">
        <v>33</v>
      </c>
      <c r="E72" s="73">
        <v>1</v>
      </c>
      <c r="F72" s="158">
        <v>0.32</v>
      </c>
      <c r="G72" s="73">
        <v>43.131284999999998</v>
      </c>
      <c r="H72" s="73">
        <v>-70.638733000000002</v>
      </c>
      <c r="I72" s="73">
        <v>43.133240000000001</v>
      </c>
      <c r="J72" s="73">
        <v>-70.634463999999994</v>
      </c>
    </row>
    <row r="73" spans="1:10" ht="12.75" customHeight="1">
      <c r="A73" s="33"/>
      <c r="B73" s="34">
        <f>COUNTA(B39:B72)</f>
        <v>34</v>
      </c>
      <c r="C73" s="33"/>
      <c r="D73" s="33"/>
      <c r="E73" s="77"/>
      <c r="F73" s="132">
        <f>SUM(F39:F72)</f>
        <v>21.252000000000006</v>
      </c>
      <c r="G73" s="33"/>
      <c r="H73" s="33"/>
      <c r="I73" s="33"/>
      <c r="J73" s="33"/>
    </row>
    <row r="74" spans="1:10" ht="9" customHeight="1">
      <c r="A74" s="33"/>
      <c r="B74" s="34"/>
      <c r="C74" s="33"/>
      <c r="D74" s="33"/>
      <c r="E74" s="77"/>
      <c r="F74" s="132"/>
      <c r="G74" s="33"/>
      <c r="H74" s="33"/>
      <c r="I74" s="33"/>
      <c r="J74" s="33"/>
    </row>
    <row r="75" spans="1:10" ht="12.75" customHeight="1">
      <c r="A75" s="33"/>
      <c r="B75" s="34"/>
      <c r="C75" s="33"/>
      <c r="D75" s="33"/>
      <c r="E75" s="77"/>
      <c r="F75" s="132"/>
      <c r="G75" s="33"/>
      <c r="H75" s="33"/>
      <c r="I75" s="33"/>
      <c r="J75" s="33"/>
    </row>
    <row r="76" spans="1:10" ht="12.75" customHeight="1">
      <c r="A76" s="33"/>
      <c r="C76" s="104" t="s">
        <v>116</v>
      </c>
      <c r="D76" s="105"/>
      <c r="E76" s="106"/>
      <c r="G76" s="33"/>
      <c r="H76" s="33"/>
      <c r="I76" s="33"/>
      <c r="J76" s="33"/>
    </row>
    <row r="77" spans="1:10" s="2" customFormat="1" ht="12.75" customHeight="1">
      <c r="C77" s="100" t="s">
        <v>114</v>
      </c>
      <c r="D77" s="101">
        <f>SUM(B11+B18+B23+B26+B34+B37+B73)</f>
        <v>59</v>
      </c>
      <c r="E77" s="106"/>
      <c r="F77" s="155"/>
      <c r="G77" s="54"/>
      <c r="H77" s="54"/>
      <c r="I77" s="54"/>
      <c r="J77" s="54"/>
    </row>
    <row r="78" spans="1:10" ht="12.75" customHeight="1">
      <c r="A78" s="47"/>
      <c r="B78" s="47"/>
      <c r="C78" s="100" t="s">
        <v>115</v>
      </c>
      <c r="D78" s="157">
        <f>SUM(F11+F18+F23+F26+F34+F37+F73)</f>
        <v>29.492300000000007</v>
      </c>
      <c r="E78" s="103" t="s">
        <v>296</v>
      </c>
      <c r="F78" s="156"/>
      <c r="G78" s="46"/>
      <c r="H78" s="46"/>
      <c r="I78" s="46"/>
      <c r="J78" s="46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Maine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80"/>
  <sheetViews>
    <sheetView workbookViewId="0"/>
  </sheetViews>
  <sheetFormatPr defaultRowHeight="12.75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0" width="9.140625" style="24"/>
    <col min="11" max="16384" width="9.140625" style="5"/>
  </cols>
  <sheetData>
    <row r="1" spans="1:10" s="2" customFormat="1" ht="40.5" customHeight="1">
      <c r="A1" s="25" t="s">
        <v>15</v>
      </c>
      <c r="B1" s="25" t="s">
        <v>16</v>
      </c>
      <c r="C1" s="25" t="s">
        <v>80</v>
      </c>
      <c r="D1" s="3" t="s">
        <v>81</v>
      </c>
      <c r="E1" s="3" t="s">
        <v>82</v>
      </c>
      <c r="F1" s="3" t="s">
        <v>83</v>
      </c>
      <c r="G1" s="3" t="s">
        <v>84</v>
      </c>
      <c r="H1" s="3" t="s">
        <v>85</v>
      </c>
      <c r="I1" s="3" t="s">
        <v>86</v>
      </c>
      <c r="J1" s="78" t="s">
        <v>297</v>
      </c>
    </row>
    <row r="2" spans="1:10" ht="12.75" customHeight="1">
      <c r="A2" s="72" t="s">
        <v>171</v>
      </c>
      <c r="B2" s="72" t="s">
        <v>172</v>
      </c>
      <c r="C2" s="72" t="s">
        <v>173</v>
      </c>
      <c r="D2" s="72">
        <v>94</v>
      </c>
      <c r="E2" s="72" t="s">
        <v>170</v>
      </c>
      <c r="F2" s="72">
        <v>1</v>
      </c>
      <c r="G2" s="72" t="s">
        <v>298</v>
      </c>
      <c r="H2" s="72">
        <v>0</v>
      </c>
      <c r="I2" s="72" t="s">
        <v>298</v>
      </c>
      <c r="J2" s="153">
        <v>0.38</v>
      </c>
    </row>
    <row r="3" spans="1:10" ht="12.75" customHeight="1">
      <c r="A3" s="72" t="s">
        <v>171</v>
      </c>
      <c r="B3" s="72" t="s">
        <v>174</v>
      </c>
      <c r="C3" s="72" t="s">
        <v>175</v>
      </c>
      <c r="D3" s="72">
        <v>130</v>
      </c>
      <c r="E3" s="72" t="s">
        <v>170</v>
      </c>
      <c r="F3" s="72">
        <v>3</v>
      </c>
      <c r="G3" s="72" t="s">
        <v>298</v>
      </c>
      <c r="H3" s="72">
        <v>0</v>
      </c>
      <c r="I3" s="72" t="s">
        <v>298</v>
      </c>
      <c r="J3" s="153">
        <v>0.22</v>
      </c>
    </row>
    <row r="4" spans="1:10" ht="12.75" customHeight="1">
      <c r="A4" s="72" t="s">
        <v>171</v>
      </c>
      <c r="B4" s="72" t="s">
        <v>176</v>
      </c>
      <c r="C4" s="72" t="s">
        <v>177</v>
      </c>
      <c r="D4" s="72">
        <v>94</v>
      </c>
      <c r="E4" s="72" t="s">
        <v>170</v>
      </c>
      <c r="F4" s="72">
        <v>1</v>
      </c>
      <c r="G4" s="72" t="s">
        <v>298</v>
      </c>
      <c r="H4" s="72">
        <v>0</v>
      </c>
      <c r="I4" s="72" t="s">
        <v>298</v>
      </c>
      <c r="J4" s="153">
        <v>0.6</v>
      </c>
    </row>
    <row r="5" spans="1:10" ht="12.75" customHeight="1">
      <c r="A5" s="72" t="s">
        <v>171</v>
      </c>
      <c r="B5" s="72" t="s">
        <v>178</v>
      </c>
      <c r="C5" s="72" t="s">
        <v>179</v>
      </c>
      <c r="D5" s="72">
        <v>94</v>
      </c>
      <c r="E5" s="72" t="s">
        <v>170</v>
      </c>
      <c r="F5" s="72">
        <v>1</v>
      </c>
      <c r="G5" s="72" t="s">
        <v>298</v>
      </c>
      <c r="H5" s="72">
        <v>0</v>
      </c>
      <c r="I5" s="72" t="s">
        <v>298</v>
      </c>
      <c r="J5" s="153">
        <v>0.56000000000000005</v>
      </c>
    </row>
    <row r="6" spans="1:10" ht="12.75" customHeight="1">
      <c r="A6" s="72" t="s">
        <v>171</v>
      </c>
      <c r="B6" s="72" t="s">
        <v>180</v>
      </c>
      <c r="C6" s="72" t="s">
        <v>181</v>
      </c>
      <c r="D6" s="72">
        <v>94</v>
      </c>
      <c r="E6" s="72" t="s">
        <v>170</v>
      </c>
      <c r="F6" s="72">
        <v>1</v>
      </c>
      <c r="G6" s="72" t="s">
        <v>298</v>
      </c>
      <c r="H6" s="72">
        <v>0</v>
      </c>
      <c r="I6" s="72" t="s">
        <v>298</v>
      </c>
      <c r="J6" s="153">
        <v>0.56000000000000005</v>
      </c>
    </row>
    <row r="7" spans="1:10" ht="12.75" customHeight="1">
      <c r="A7" s="72" t="s">
        <v>171</v>
      </c>
      <c r="B7" s="72" t="s">
        <v>182</v>
      </c>
      <c r="C7" s="72" t="s">
        <v>183</v>
      </c>
      <c r="D7" s="72">
        <v>94</v>
      </c>
      <c r="E7" s="72" t="s">
        <v>170</v>
      </c>
      <c r="F7" s="72">
        <v>1</v>
      </c>
      <c r="G7" s="72" t="s">
        <v>298</v>
      </c>
      <c r="H7" s="72">
        <v>0</v>
      </c>
      <c r="I7" s="72" t="s">
        <v>298</v>
      </c>
      <c r="J7" s="153">
        <v>1.35</v>
      </c>
    </row>
    <row r="8" spans="1:10" ht="12.75" customHeight="1">
      <c r="A8" s="72" t="s">
        <v>171</v>
      </c>
      <c r="B8" s="72" t="s">
        <v>184</v>
      </c>
      <c r="C8" s="72" t="s">
        <v>185</v>
      </c>
      <c r="D8" s="72">
        <v>94</v>
      </c>
      <c r="E8" s="72" t="s">
        <v>170</v>
      </c>
      <c r="F8" s="72">
        <v>1</v>
      </c>
      <c r="G8" s="72" t="s">
        <v>298</v>
      </c>
      <c r="H8" s="72">
        <v>0</v>
      </c>
      <c r="I8" s="72" t="s">
        <v>298</v>
      </c>
      <c r="J8" s="153">
        <v>0.32</v>
      </c>
    </row>
    <row r="9" spans="1:10" ht="12.75" customHeight="1">
      <c r="A9" s="72" t="s">
        <v>171</v>
      </c>
      <c r="B9" s="72" t="s">
        <v>186</v>
      </c>
      <c r="C9" s="72" t="s">
        <v>187</v>
      </c>
      <c r="D9" s="72">
        <v>94</v>
      </c>
      <c r="E9" s="72" t="s">
        <v>170</v>
      </c>
      <c r="F9" s="72">
        <v>2</v>
      </c>
      <c r="G9" s="72" t="s">
        <v>298</v>
      </c>
      <c r="H9" s="72">
        <v>0</v>
      </c>
      <c r="I9" s="72" t="s">
        <v>298</v>
      </c>
      <c r="J9" s="153">
        <v>0.34</v>
      </c>
    </row>
    <row r="10" spans="1:10" ht="12.75" customHeight="1">
      <c r="A10" s="73" t="s">
        <v>171</v>
      </c>
      <c r="B10" s="73" t="s">
        <v>188</v>
      </c>
      <c r="C10" s="73" t="s">
        <v>189</v>
      </c>
      <c r="D10" s="73">
        <v>94</v>
      </c>
      <c r="E10" s="73" t="s">
        <v>170</v>
      </c>
      <c r="F10" s="73">
        <v>2</v>
      </c>
      <c r="G10" s="73" t="s">
        <v>35</v>
      </c>
      <c r="H10" s="73">
        <v>0</v>
      </c>
      <c r="I10" s="73" t="s">
        <v>35</v>
      </c>
      <c r="J10" s="158">
        <v>0.1</v>
      </c>
    </row>
    <row r="11" spans="1:10" ht="12.75" customHeight="1">
      <c r="A11" s="32"/>
      <c r="B11" s="61">
        <f>COUNTA(B2:B10)</f>
        <v>9</v>
      </c>
      <c r="C11" s="20"/>
      <c r="D11" s="20"/>
      <c r="E11" s="20"/>
      <c r="F11" s="20">
        <f>COUNTIF(F2:F10, "&gt;0")</f>
        <v>9</v>
      </c>
      <c r="G11" s="20"/>
      <c r="H11" s="29"/>
      <c r="I11" s="32"/>
      <c r="J11" s="132">
        <f>SUM(J2:J10)</f>
        <v>4.43</v>
      </c>
    </row>
    <row r="12" spans="1:10" ht="12.75" customHeight="1">
      <c r="A12" s="32"/>
      <c r="B12" s="55"/>
      <c r="C12" s="32"/>
      <c r="D12" s="32"/>
      <c r="E12" s="32"/>
      <c r="F12" s="32"/>
      <c r="G12" s="32"/>
      <c r="H12" s="32"/>
      <c r="I12" s="32"/>
      <c r="J12" s="154"/>
    </row>
    <row r="13" spans="1:10" ht="12.75" customHeight="1">
      <c r="A13" s="72" t="s">
        <v>190</v>
      </c>
      <c r="B13" s="72" t="s">
        <v>191</v>
      </c>
      <c r="C13" s="72" t="s">
        <v>192</v>
      </c>
      <c r="D13" s="72">
        <v>94</v>
      </c>
      <c r="E13" s="72" t="s">
        <v>170</v>
      </c>
      <c r="F13" s="72">
        <v>1</v>
      </c>
      <c r="G13" s="72" t="s">
        <v>298</v>
      </c>
      <c r="H13" s="72">
        <v>0</v>
      </c>
      <c r="I13" s="72" t="s">
        <v>298</v>
      </c>
      <c r="J13" s="153">
        <v>0.04</v>
      </c>
    </row>
    <row r="14" spans="1:10" ht="12.75" customHeight="1">
      <c r="A14" s="72" t="s">
        <v>190</v>
      </c>
      <c r="B14" s="72" t="s">
        <v>193</v>
      </c>
      <c r="C14" s="72" t="s">
        <v>194</v>
      </c>
      <c r="D14" s="72">
        <v>94</v>
      </c>
      <c r="E14" s="72" t="s">
        <v>170</v>
      </c>
      <c r="F14" s="72">
        <v>1</v>
      </c>
      <c r="G14" s="72" t="s">
        <v>298</v>
      </c>
      <c r="H14" s="72">
        <v>0</v>
      </c>
      <c r="I14" s="72" t="s">
        <v>298</v>
      </c>
      <c r="J14" s="153">
        <v>4.2999999999999997E-2</v>
      </c>
    </row>
    <row r="15" spans="1:10" ht="12.75" customHeight="1">
      <c r="A15" s="72" t="s">
        <v>190</v>
      </c>
      <c r="B15" s="72" t="s">
        <v>195</v>
      </c>
      <c r="C15" s="72" t="s">
        <v>196</v>
      </c>
      <c r="D15" s="72">
        <v>94</v>
      </c>
      <c r="E15" s="72" t="s">
        <v>170</v>
      </c>
      <c r="F15" s="72">
        <v>1</v>
      </c>
      <c r="G15" s="72" t="s">
        <v>298</v>
      </c>
      <c r="H15" s="72">
        <v>0</v>
      </c>
      <c r="I15" s="72" t="s">
        <v>298</v>
      </c>
      <c r="J15" s="153">
        <v>0.2</v>
      </c>
    </row>
    <row r="16" spans="1:10" ht="12.75" customHeight="1">
      <c r="A16" s="72" t="s">
        <v>190</v>
      </c>
      <c r="B16" s="72" t="s">
        <v>197</v>
      </c>
      <c r="C16" s="72" t="s">
        <v>198</v>
      </c>
      <c r="D16" s="72">
        <v>94</v>
      </c>
      <c r="E16" s="72" t="s">
        <v>170</v>
      </c>
      <c r="F16" s="72">
        <v>1</v>
      </c>
      <c r="G16" s="72" t="s">
        <v>298</v>
      </c>
      <c r="H16" s="72">
        <v>0</v>
      </c>
      <c r="I16" s="72" t="s">
        <v>298</v>
      </c>
      <c r="J16" s="153">
        <v>0.22</v>
      </c>
    </row>
    <row r="17" spans="1:10" ht="12.75" customHeight="1">
      <c r="A17" s="73" t="s">
        <v>190</v>
      </c>
      <c r="B17" s="73" t="s">
        <v>199</v>
      </c>
      <c r="C17" s="73" t="s">
        <v>200</v>
      </c>
      <c r="D17" s="73">
        <v>94</v>
      </c>
      <c r="E17" s="73" t="s">
        <v>170</v>
      </c>
      <c r="F17" s="73">
        <v>1</v>
      </c>
      <c r="G17" s="73" t="s">
        <v>298</v>
      </c>
      <c r="H17" s="73">
        <v>0</v>
      </c>
      <c r="I17" s="73" t="s">
        <v>298</v>
      </c>
      <c r="J17" s="158">
        <v>2.8000000000000001E-2</v>
      </c>
    </row>
    <row r="18" spans="1:10" ht="12.75" customHeight="1">
      <c r="A18" s="30"/>
      <c r="B18" s="20">
        <f>COUNTA(F13:F17)</f>
        <v>5</v>
      </c>
      <c r="C18" s="20"/>
      <c r="D18" s="32"/>
      <c r="E18" s="32"/>
      <c r="F18" s="20">
        <f>COUNTIF(F13:F17, "&gt;0")</f>
        <v>5</v>
      </c>
      <c r="G18" s="32"/>
      <c r="H18" s="29"/>
      <c r="I18" s="30"/>
      <c r="J18" s="132">
        <f>SUM(J13:J17)</f>
        <v>0.53100000000000003</v>
      </c>
    </row>
    <row r="19" spans="1:10" ht="12.75" customHeight="1">
      <c r="A19" s="32"/>
      <c r="B19" s="61"/>
      <c r="C19" s="32"/>
      <c r="D19" s="32"/>
      <c r="E19" s="32"/>
      <c r="F19" s="32"/>
      <c r="G19" s="32"/>
      <c r="H19" s="32"/>
      <c r="I19" s="32"/>
      <c r="J19" s="154"/>
    </row>
    <row r="20" spans="1:10" ht="12.75" customHeight="1">
      <c r="A20" s="72" t="s">
        <v>201</v>
      </c>
      <c r="B20" s="72" t="s">
        <v>202</v>
      </c>
      <c r="C20" s="72" t="s">
        <v>203</v>
      </c>
      <c r="D20" s="72">
        <v>94</v>
      </c>
      <c r="E20" s="72" t="s">
        <v>170</v>
      </c>
      <c r="F20" s="72">
        <v>1</v>
      </c>
      <c r="G20" s="72" t="s">
        <v>298</v>
      </c>
      <c r="H20" s="72">
        <v>0</v>
      </c>
      <c r="I20" s="72" t="s">
        <v>298</v>
      </c>
      <c r="J20" s="153">
        <v>4.9299999999999997E-2</v>
      </c>
    </row>
    <row r="21" spans="1:10" ht="12.75" customHeight="1">
      <c r="A21" s="72" t="s">
        <v>201</v>
      </c>
      <c r="B21" s="72" t="s">
        <v>204</v>
      </c>
      <c r="C21" s="72" t="s">
        <v>205</v>
      </c>
      <c r="D21" s="72">
        <v>94</v>
      </c>
      <c r="E21" s="72" t="s">
        <v>170</v>
      </c>
      <c r="F21" s="72">
        <v>1</v>
      </c>
      <c r="G21" s="72" t="s">
        <v>298</v>
      </c>
      <c r="H21" s="72">
        <v>0</v>
      </c>
      <c r="I21" s="72" t="s">
        <v>298</v>
      </c>
      <c r="J21" s="153">
        <v>0.23</v>
      </c>
    </row>
    <row r="22" spans="1:10" ht="12.75" customHeight="1">
      <c r="A22" s="73" t="s">
        <v>201</v>
      </c>
      <c r="B22" s="73" t="s">
        <v>206</v>
      </c>
      <c r="C22" s="73" t="s">
        <v>207</v>
      </c>
      <c r="D22" s="73">
        <v>94</v>
      </c>
      <c r="E22" s="73" t="s">
        <v>170</v>
      </c>
      <c r="F22" s="73">
        <v>1</v>
      </c>
      <c r="G22" s="73" t="s">
        <v>298</v>
      </c>
      <c r="H22" s="73">
        <v>0</v>
      </c>
      <c r="I22" s="73" t="s">
        <v>298</v>
      </c>
      <c r="J22" s="158">
        <v>0.12</v>
      </c>
    </row>
    <row r="23" spans="1:10">
      <c r="A23" s="30"/>
      <c r="B23" s="20">
        <f>COUNTA(B20:B22)</f>
        <v>3</v>
      </c>
      <c r="C23" s="20"/>
      <c r="D23" s="32"/>
      <c r="E23" s="32"/>
      <c r="F23" s="20">
        <f>COUNTIF(F20:F22, "&gt;0")</f>
        <v>3</v>
      </c>
      <c r="G23" s="32"/>
      <c r="H23" s="29"/>
      <c r="I23" s="30"/>
      <c r="J23" s="132">
        <f>SUM(J20:J22)</f>
        <v>0.39929999999999999</v>
      </c>
    </row>
    <row r="24" spans="1:10">
      <c r="A24" s="30"/>
      <c r="B24" s="20"/>
      <c r="C24" s="20"/>
      <c r="D24" s="32"/>
      <c r="E24" s="32"/>
      <c r="F24" s="20"/>
      <c r="G24" s="32"/>
      <c r="H24" s="29"/>
      <c r="I24" s="30"/>
      <c r="J24" s="132"/>
    </row>
    <row r="25" spans="1:10" ht="12.75" customHeight="1">
      <c r="A25" s="73" t="s">
        <v>208</v>
      </c>
      <c r="B25" s="73" t="s">
        <v>209</v>
      </c>
      <c r="C25" s="73" t="s">
        <v>210</v>
      </c>
      <c r="D25" s="73">
        <v>94</v>
      </c>
      <c r="E25" s="73" t="s">
        <v>170</v>
      </c>
      <c r="F25" s="73">
        <v>2</v>
      </c>
      <c r="G25" s="73" t="s">
        <v>35</v>
      </c>
      <c r="H25" s="73">
        <v>0</v>
      </c>
      <c r="I25" s="73" t="s">
        <v>35</v>
      </c>
      <c r="J25" s="158">
        <v>0.36</v>
      </c>
    </row>
    <row r="26" spans="1:10">
      <c r="A26" s="30"/>
      <c r="B26" s="20">
        <f>COUNTA(B25:B25)</f>
        <v>1</v>
      </c>
      <c r="C26" s="20"/>
      <c r="D26" s="32"/>
      <c r="E26" s="32"/>
      <c r="F26" s="20">
        <f>COUNTIF(F25:F25, "&gt;0")</f>
        <v>1</v>
      </c>
      <c r="G26" s="32"/>
      <c r="H26" s="29"/>
      <c r="I26" s="30"/>
      <c r="J26" s="132">
        <f>SUM(J25:J25)</f>
        <v>0.36</v>
      </c>
    </row>
    <row r="27" spans="1:10">
      <c r="A27" s="30"/>
      <c r="B27" s="20"/>
      <c r="C27" s="20"/>
      <c r="D27" s="32"/>
      <c r="E27" s="32"/>
      <c r="F27" s="20"/>
      <c r="G27" s="32"/>
      <c r="H27" s="29"/>
      <c r="I27" s="30"/>
      <c r="J27" s="132"/>
    </row>
    <row r="28" spans="1:10" ht="12.75" customHeight="1">
      <c r="A28" s="72" t="s">
        <v>211</v>
      </c>
      <c r="B28" s="72" t="s">
        <v>212</v>
      </c>
      <c r="C28" s="72" t="s">
        <v>213</v>
      </c>
      <c r="D28" s="72">
        <v>94</v>
      </c>
      <c r="E28" s="72" t="s">
        <v>170</v>
      </c>
      <c r="F28" s="72">
        <v>1</v>
      </c>
      <c r="G28" s="72" t="s">
        <v>35</v>
      </c>
      <c r="H28" s="72">
        <v>0</v>
      </c>
      <c r="I28" s="72" t="s">
        <v>35</v>
      </c>
      <c r="J28" s="153">
        <v>0.38</v>
      </c>
    </row>
    <row r="29" spans="1:10" ht="12.75" customHeight="1">
      <c r="A29" s="72" t="s">
        <v>211</v>
      </c>
      <c r="B29" s="72" t="s">
        <v>214</v>
      </c>
      <c r="C29" s="72" t="s">
        <v>215</v>
      </c>
      <c r="D29" s="72">
        <v>94</v>
      </c>
      <c r="E29" s="72" t="s">
        <v>170</v>
      </c>
      <c r="F29" s="72">
        <v>1</v>
      </c>
      <c r="G29" s="72" t="s">
        <v>298</v>
      </c>
      <c r="H29" s="72">
        <v>0</v>
      </c>
      <c r="I29" s="72" t="s">
        <v>298</v>
      </c>
      <c r="J29" s="153">
        <v>0.05</v>
      </c>
    </row>
    <row r="30" spans="1:10" ht="12.75" customHeight="1">
      <c r="A30" s="72" t="s">
        <v>211</v>
      </c>
      <c r="B30" s="72" t="s">
        <v>216</v>
      </c>
      <c r="C30" s="72" t="s">
        <v>217</v>
      </c>
      <c r="D30" s="72">
        <v>94</v>
      </c>
      <c r="E30" s="72" t="s">
        <v>170</v>
      </c>
      <c r="F30" s="72">
        <v>1</v>
      </c>
      <c r="G30" s="72" t="s">
        <v>298</v>
      </c>
      <c r="H30" s="72">
        <v>0</v>
      </c>
      <c r="I30" s="72" t="s">
        <v>298</v>
      </c>
      <c r="J30" s="153">
        <v>0.7</v>
      </c>
    </row>
    <row r="31" spans="1:10" ht="12.75" customHeight="1">
      <c r="A31" s="72" t="s">
        <v>211</v>
      </c>
      <c r="B31" s="72" t="s">
        <v>218</v>
      </c>
      <c r="C31" s="72" t="s">
        <v>219</v>
      </c>
      <c r="D31" s="72">
        <v>94</v>
      </c>
      <c r="E31" s="72" t="s">
        <v>170</v>
      </c>
      <c r="F31" s="72">
        <v>1</v>
      </c>
      <c r="G31" s="72" t="s">
        <v>298</v>
      </c>
      <c r="H31" s="72">
        <v>0</v>
      </c>
      <c r="I31" s="72" t="s">
        <v>298</v>
      </c>
      <c r="J31" s="153">
        <v>0.17</v>
      </c>
    </row>
    <row r="32" spans="1:10" ht="12.75" customHeight="1">
      <c r="A32" s="72" t="s">
        <v>211</v>
      </c>
      <c r="B32" s="72" t="s">
        <v>220</v>
      </c>
      <c r="C32" s="72" t="s">
        <v>221</v>
      </c>
      <c r="D32" s="72">
        <v>94</v>
      </c>
      <c r="E32" s="72" t="s">
        <v>170</v>
      </c>
      <c r="F32" s="72">
        <v>1</v>
      </c>
      <c r="G32" s="72" t="s">
        <v>298</v>
      </c>
      <c r="H32" s="72">
        <v>0</v>
      </c>
      <c r="I32" s="72" t="s">
        <v>298</v>
      </c>
      <c r="J32" s="153">
        <v>0.24</v>
      </c>
    </row>
    <row r="33" spans="1:10" ht="12.75" customHeight="1">
      <c r="A33" s="73" t="s">
        <v>211</v>
      </c>
      <c r="B33" s="73" t="s">
        <v>222</v>
      </c>
      <c r="C33" s="73" t="s">
        <v>223</v>
      </c>
      <c r="D33" s="73">
        <v>94</v>
      </c>
      <c r="E33" s="73" t="s">
        <v>170</v>
      </c>
      <c r="F33" s="73">
        <v>1</v>
      </c>
      <c r="G33" s="73" t="s">
        <v>298</v>
      </c>
      <c r="H33" s="73">
        <v>0</v>
      </c>
      <c r="I33" s="73" t="s">
        <v>298</v>
      </c>
      <c r="J33" s="158">
        <v>0.55000000000000004</v>
      </c>
    </row>
    <row r="34" spans="1:10">
      <c r="A34" s="30"/>
      <c r="B34" s="20">
        <f>COUNTA(B28:B33)</f>
        <v>6</v>
      </c>
      <c r="C34" s="20"/>
      <c r="D34" s="32"/>
      <c r="E34" s="32"/>
      <c r="F34" s="20">
        <f>COUNTIF(F28:F33, "&gt;0")</f>
        <v>6</v>
      </c>
      <c r="G34" s="32"/>
      <c r="H34" s="29"/>
      <c r="I34" s="30"/>
      <c r="J34" s="132">
        <f>SUM(J28:J33)</f>
        <v>2.09</v>
      </c>
    </row>
    <row r="35" spans="1:10">
      <c r="A35" s="30"/>
      <c r="B35" s="20"/>
      <c r="C35" s="20"/>
      <c r="D35" s="32"/>
      <c r="E35" s="32"/>
      <c r="F35" s="20"/>
      <c r="G35" s="32"/>
      <c r="H35" s="29"/>
      <c r="I35" s="30"/>
      <c r="J35" s="132"/>
    </row>
    <row r="36" spans="1:10" ht="12.75" customHeight="1">
      <c r="A36" s="73" t="s">
        <v>224</v>
      </c>
      <c r="B36" s="73" t="s">
        <v>225</v>
      </c>
      <c r="C36" s="73" t="s">
        <v>226</v>
      </c>
      <c r="D36" s="73">
        <v>94</v>
      </c>
      <c r="E36" s="73" t="s">
        <v>170</v>
      </c>
      <c r="F36" s="73">
        <v>1</v>
      </c>
      <c r="G36" s="73" t="s">
        <v>298</v>
      </c>
      <c r="H36" s="73">
        <v>0</v>
      </c>
      <c r="I36" s="73" t="s">
        <v>298</v>
      </c>
      <c r="J36" s="158">
        <v>0.43</v>
      </c>
    </row>
    <row r="37" spans="1:10">
      <c r="A37" s="30"/>
      <c r="B37" s="20">
        <f>COUNTA(B36:B36)</f>
        <v>1</v>
      </c>
      <c r="C37" s="20"/>
      <c r="D37" s="32"/>
      <c r="E37" s="32"/>
      <c r="F37" s="20">
        <f>COUNTIF(F36:F36, "&gt;0")</f>
        <v>1</v>
      </c>
      <c r="G37" s="32"/>
      <c r="H37" s="29"/>
      <c r="I37" s="30"/>
      <c r="J37" s="132">
        <f>SUM(J36:J36)</f>
        <v>0.43</v>
      </c>
    </row>
    <row r="38" spans="1:10">
      <c r="A38" s="30"/>
      <c r="B38" s="20"/>
      <c r="C38" s="20"/>
      <c r="D38" s="32"/>
      <c r="E38" s="32"/>
      <c r="F38" s="20"/>
      <c r="G38" s="32"/>
      <c r="H38" s="29"/>
      <c r="I38" s="30"/>
      <c r="J38" s="132"/>
    </row>
    <row r="39" spans="1:10" ht="12.75" customHeight="1">
      <c r="A39" s="72" t="s">
        <v>227</v>
      </c>
      <c r="B39" s="72" t="s">
        <v>228</v>
      </c>
      <c r="C39" s="72" t="s">
        <v>229</v>
      </c>
      <c r="D39" s="72">
        <v>94</v>
      </c>
      <c r="E39" s="72" t="s">
        <v>170</v>
      </c>
      <c r="F39" s="72">
        <v>1</v>
      </c>
      <c r="G39" s="72" t="s">
        <v>298</v>
      </c>
      <c r="H39" s="72">
        <v>0</v>
      </c>
      <c r="I39" s="72" t="s">
        <v>298</v>
      </c>
      <c r="J39" s="153">
        <v>0.61</v>
      </c>
    </row>
    <row r="40" spans="1:10" ht="12.75" customHeight="1">
      <c r="A40" s="72" t="s">
        <v>227</v>
      </c>
      <c r="B40" s="72" t="s">
        <v>230</v>
      </c>
      <c r="C40" s="72" t="s">
        <v>231</v>
      </c>
      <c r="D40" s="72">
        <v>94</v>
      </c>
      <c r="E40" s="72" t="s">
        <v>170</v>
      </c>
      <c r="F40" s="72">
        <v>1</v>
      </c>
      <c r="G40" s="72" t="s">
        <v>298</v>
      </c>
      <c r="H40" s="72">
        <v>0</v>
      </c>
      <c r="I40" s="72" t="s">
        <v>298</v>
      </c>
      <c r="J40" s="153">
        <v>0.18</v>
      </c>
    </row>
    <row r="41" spans="1:10" ht="12.75" customHeight="1">
      <c r="A41" s="72" t="s">
        <v>227</v>
      </c>
      <c r="B41" s="72" t="s">
        <v>232</v>
      </c>
      <c r="C41" s="72" t="s">
        <v>233</v>
      </c>
      <c r="D41" s="72">
        <v>94</v>
      </c>
      <c r="E41" s="72" t="s">
        <v>170</v>
      </c>
      <c r="F41" s="72">
        <v>1</v>
      </c>
      <c r="G41" s="72" t="s">
        <v>298</v>
      </c>
      <c r="H41" s="72">
        <v>0</v>
      </c>
      <c r="I41" s="72" t="s">
        <v>298</v>
      </c>
      <c r="J41" s="153">
        <v>0.15</v>
      </c>
    </row>
    <row r="42" spans="1:10" ht="12.75" customHeight="1">
      <c r="A42" s="72" t="s">
        <v>227</v>
      </c>
      <c r="B42" s="72" t="s">
        <v>234</v>
      </c>
      <c r="C42" s="72" t="s">
        <v>235</v>
      </c>
      <c r="D42" s="72">
        <v>94</v>
      </c>
      <c r="E42" s="72" t="s">
        <v>170</v>
      </c>
      <c r="F42" s="72">
        <v>1</v>
      </c>
      <c r="G42" s="72" t="s">
        <v>298</v>
      </c>
      <c r="H42" s="72">
        <v>0</v>
      </c>
      <c r="I42" s="72" t="s">
        <v>298</v>
      </c>
      <c r="J42" s="153">
        <v>0.1</v>
      </c>
    </row>
    <row r="43" spans="1:10" ht="12.75" customHeight="1">
      <c r="A43" s="72" t="s">
        <v>227</v>
      </c>
      <c r="B43" s="72" t="s">
        <v>236</v>
      </c>
      <c r="C43" s="72" t="s">
        <v>237</v>
      </c>
      <c r="D43" s="72">
        <v>94</v>
      </c>
      <c r="E43" s="72" t="s">
        <v>170</v>
      </c>
      <c r="F43" s="72">
        <v>1</v>
      </c>
      <c r="G43" s="72" t="s">
        <v>298</v>
      </c>
      <c r="H43" s="72">
        <v>0</v>
      </c>
      <c r="I43" s="72" t="s">
        <v>298</v>
      </c>
      <c r="J43" s="153">
        <v>0.33</v>
      </c>
    </row>
    <row r="44" spans="1:10" ht="12.75" customHeight="1">
      <c r="A44" s="72" t="s">
        <v>227</v>
      </c>
      <c r="B44" s="72" t="s">
        <v>238</v>
      </c>
      <c r="C44" s="72" t="s">
        <v>239</v>
      </c>
      <c r="D44" s="72">
        <v>94</v>
      </c>
      <c r="E44" s="72" t="s">
        <v>170</v>
      </c>
      <c r="F44" s="72">
        <v>1</v>
      </c>
      <c r="G44" s="72" t="s">
        <v>298</v>
      </c>
      <c r="H44" s="72">
        <v>0</v>
      </c>
      <c r="I44" s="72" t="s">
        <v>298</v>
      </c>
      <c r="J44" s="153">
        <v>0.43</v>
      </c>
    </row>
    <row r="45" spans="1:10" ht="12.75" customHeight="1">
      <c r="A45" s="72" t="s">
        <v>227</v>
      </c>
      <c r="B45" s="72" t="s">
        <v>240</v>
      </c>
      <c r="C45" s="72" t="s">
        <v>241</v>
      </c>
      <c r="D45" s="72">
        <v>94</v>
      </c>
      <c r="E45" s="72" t="s">
        <v>170</v>
      </c>
      <c r="F45" s="72">
        <v>1</v>
      </c>
      <c r="G45" s="72" t="s">
        <v>298</v>
      </c>
      <c r="H45" s="72">
        <v>0</v>
      </c>
      <c r="I45" s="72" t="s">
        <v>298</v>
      </c>
      <c r="J45" s="153">
        <v>1.51</v>
      </c>
    </row>
    <row r="46" spans="1:10" ht="12.75" customHeight="1">
      <c r="A46" s="72" t="s">
        <v>227</v>
      </c>
      <c r="B46" s="72" t="s">
        <v>242</v>
      </c>
      <c r="C46" s="72" t="s">
        <v>243</v>
      </c>
      <c r="D46" s="72">
        <v>94</v>
      </c>
      <c r="E46" s="72" t="s">
        <v>170</v>
      </c>
      <c r="F46" s="72">
        <v>1</v>
      </c>
      <c r="G46" s="72" t="s">
        <v>298</v>
      </c>
      <c r="H46" s="72">
        <v>0</v>
      </c>
      <c r="I46" s="72" t="s">
        <v>298</v>
      </c>
      <c r="J46" s="153">
        <v>0.41</v>
      </c>
    </row>
    <row r="47" spans="1:10" ht="12.75" customHeight="1">
      <c r="A47" s="72" t="s">
        <v>227</v>
      </c>
      <c r="B47" s="72" t="s">
        <v>244</v>
      </c>
      <c r="C47" s="72" t="s">
        <v>245</v>
      </c>
      <c r="D47" s="72">
        <v>94</v>
      </c>
      <c r="E47" s="72" t="s">
        <v>170</v>
      </c>
      <c r="F47" s="72">
        <v>1</v>
      </c>
      <c r="G47" s="72" t="s">
        <v>298</v>
      </c>
      <c r="H47" s="72">
        <v>0</v>
      </c>
      <c r="I47" s="72" t="s">
        <v>298</v>
      </c>
      <c r="J47" s="153">
        <v>0.38</v>
      </c>
    </row>
    <row r="48" spans="1:10" ht="12.75" customHeight="1">
      <c r="A48" s="72" t="s">
        <v>227</v>
      </c>
      <c r="B48" s="72" t="s">
        <v>246</v>
      </c>
      <c r="C48" s="72" t="s">
        <v>247</v>
      </c>
      <c r="D48" s="72">
        <v>94</v>
      </c>
      <c r="E48" s="72" t="s">
        <v>170</v>
      </c>
      <c r="F48" s="72">
        <v>1</v>
      </c>
      <c r="G48" s="72" t="s">
        <v>298</v>
      </c>
      <c r="H48" s="72">
        <v>0</v>
      </c>
      <c r="I48" s="72" t="s">
        <v>298</v>
      </c>
      <c r="J48" s="153">
        <v>0.6</v>
      </c>
    </row>
    <row r="49" spans="1:10" ht="12.75" customHeight="1">
      <c r="A49" s="72" t="s">
        <v>227</v>
      </c>
      <c r="B49" s="72" t="s">
        <v>248</v>
      </c>
      <c r="C49" s="72" t="s">
        <v>249</v>
      </c>
      <c r="D49" s="72">
        <v>94</v>
      </c>
      <c r="E49" s="72" t="s">
        <v>170</v>
      </c>
      <c r="F49" s="72">
        <v>1</v>
      </c>
      <c r="G49" s="72" t="s">
        <v>298</v>
      </c>
      <c r="H49" s="72">
        <v>0</v>
      </c>
      <c r="I49" s="72" t="s">
        <v>298</v>
      </c>
      <c r="J49" s="153">
        <v>0.79</v>
      </c>
    </row>
    <row r="50" spans="1:10" ht="12.75" customHeight="1">
      <c r="A50" s="72" t="s">
        <v>227</v>
      </c>
      <c r="B50" s="72" t="s">
        <v>250</v>
      </c>
      <c r="C50" s="72" t="s">
        <v>251</v>
      </c>
      <c r="D50" s="72">
        <v>94</v>
      </c>
      <c r="E50" s="72" t="s">
        <v>170</v>
      </c>
      <c r="F50" s="72">
        <v>1</v>
      </c>
      <c r="G50" s="72" t="s">
        <v>298</v>
      </c>
      <c r="H50" s="72">
        <v>0</v>
      </c>
      <c r="I50" s="72" t="s">
        <v>298</v>
      </c>
      <c r="J50" s="153">
        <v>0.49199999999999999</v>
      </c>
    </row>
    <row r="51" spans="1:10" ht="12.75" customHeight="1">
      <c r="A51" s="72" t="s">
        <v>227</v>
      </c>
      <c r="B51" s="72" t="s">
        <v>252</v>
      </c>
      <c r="C51" s="72" t="s">
        <v>253</v>
      </c>
      <c r="D51" s="72">
        <v>94</v>
      </c>
      <c r="E51" s="72" t="s">
        <v>170</v>
      </c>
      <c r="F51" s="72">
        <v>1</v>
      </c>
      <c r="G51" s="72" t="s">
        <v>298</v>
      </c>
      <c r="H51" s="72">
        <v>0</v>
      </c>
      <c r="I51" s="72" t="s">
        <v>298</v>
      </c>
      <c r="J51" s="153">
        <v>0.61</v>
      </c>
    </row>
    <row r="52" spans="1:10" ht="12.75" customHeight="1">
      <c r="A52" s="72" t="s">
        <v>227</v>
      </c>
      <c r="B52" s="72" t="s">
        <v>254</v>
      </c>
      <c r="C52" s="72" t="s">
        <v>255</v>
      </c>
      <c r="D52" s="72">
        <v>94</v>
      </c>
      <c r="E52" s="72" t="s">
        <v>170</v>
      </c>
      <c r="F52" s="72">
        <v>1</v>
      </c>
      <c r="G52" s="72" t="s">
        <v>298</v>
      </c>
      <c r="H52" s="72">
        <v>0</v>
      </c>
      <c r="I52" s="72" t="s">
        <v>298</v>
      </c>
      <c r="J52" s="153">
        <v>1.9</v>
      </c>
    </row>
    <row r="53" spans="1:10" ht="12.75" customHeight="1">
      <c r="A53" s="72" t="s">
        <v>227</v>
      </c>
      <c r="B53" s="72" t="s">
        <v>256</v>
      </c>
      <c r="C53" s="72" t="s">
        <v>257</v>
      </c>
      <c r="D53" s="72">
        <v>94</v>
      </c>
      <c r="E53" s="72" t="s">
        <v>170</v>
      </c>
      <c r="F53" s="72">
        <v>1</v>
      </c>
      <c r="G53" s="72" t="s">
        <v>298</v>
      </c>
      <c r="H53" s="72">
        <v>0</v>
      </c>
      <c r="I53" s="72" t="s">
        <v>298</v>
      </c>
      <c r="J53" s="153">
        <v>1.19</v>
      </c>
    </row>
    <row r="54" spans="1:10" ht="12.75" customHeight="1">
      <c r="A54" s="72" t="s">
        <v>227</v>
      </c>
      <c r="B54" s="72" t="s">
        <v>258</v>
      </c>
      <c r="C54" s="72" t="s">
        <v>259</v>
      </c>
      <c r="D54" s="72">
        <v>94</v>
      </c>
      <c r="E54" s="72" t="s">
        <v>170</v>
      </c>
      <c r="F54" s="72">
        <v>1</v>
      </c>
      <c r="G54" s="72" t="s">
        <v>298</v>
      </c>
      <c r="H54" s="72">
        <v>0</v>
      </c>
      <c r="I54" s="72" t="s">
        <v>298</v>
      </c>
      <c r="J54" s="153">
        <v>0.38</v>
      </c>
    </row>
    <row r="55" spans="1:10" ht="12.75" customHeight="1">
      <c r="A55" s="72" t="s">
        <v>227</v>
      </c>
      <c r="B55" s="72" t="s">
        <v>260</v>
      </c>
      <c r="C55" s="72" t="s">
        <v>261</v>
      </c>
      <c r="D55" s="72">
        <v>94</v>
      </c>
      <c r="E55" s="72" t="s">
        <v>170</v>
      </c>
      <c r="F55" s="72">
        <v>1</v>
      </c>
      <c r="G55" s="72" t="s">
        <v>298</v>
      </c>
      <c r="H55" s="72">
        <v>0</v>
      </c>
      <c r="I55" s="72" t="s">
        <v>298</v>
      </c>
      <c r="J55" s="153">
        <v>0.57999999999999996</v>
      </c>
    </row>
    <row r="56" spans="1:10" ht="12.75" customHeight="1">
      <c r="A56" s="72" t="s">
        <v>227</v>
      </c>
      <c r="B56" s="72" t="s">
        <v>262</v>
      </c>
      <c r="C56" s="72" t="s">
        <v>263</v>
      </c>
      <c r="D56" s="72">
        <v>94</v>
      </c>
      <c r="E56" s="72" t="s">
        <v>170</v>
      </c>
      <c r="F56" s="72">
        <v>1</v>
      </c>
      <c r="G56" s="72" t="s">
        <v>298</v>
      </c>
      <c r="H56" s="72">
        <v>0</v>
      </c>
      <c r="I56" s="72" t="s">
        <v>298</v>
      </c>
      <c r="J56" s="153">
        <v>0.71</v>
      </c>
    </row>
    <row r="57" spans="1:10" ht="12.75" customHeight="1">
      <c r="A57" s="72" t="s">
        <v>227</v>
      </c>
      <c r="B57" s="72" t="s">
        <v>264</v>
      </c>
      <c r="C57" s="72" t="s">
        <v>265</v>
      </c>
      <c r="D57" s="72">
        <v>94</v>
      </c>
      <c r="E57" s="72" t="s">
        <v>170</v>
      </c>
      <c r="F57" s="72">
        <v>1</v>
      </c>
      <c r="G57" s="72" t="s">
        <v>298</v>
      </c>
      <c r="H57" s="72">
        <v>0</v>
      </c>
      <c r="I57" s="72" t="s">
        <v>298</v>
      </c>
      <c r="J57" s="153">
        <v>0.05</v>
      </c>
    </row>
    <row r="58" spans="1:10" ht="12.75" customHeight="1">
      <c r="A58" s="72" t="s">
        <v>227</v>
      </c>
      <c r="B58" s="72" t="s">
        <v>266</v>
      </c>
      <c r="C58" s="72" t="s">
        <v>267</v>
      </c>
      <c r="D58" s="72">
        <v>94</v>
      </c>
      <c r="E58" s="72" t="s">
        <v>170</v>
      </c>
      <c r="F58" s="72">
        <v>1</v>
      </c>
      <c r="G58" s="72" t="s">
        <v>298</v>
      </c>
      <c r="H58" s="72">
        <v>0</v>
      </c>
      <c r="I58" s="72" t="s">
        <v>298</v>
      </c>
      <c r="J58" s="153">
        <v>1.97</v>
      </c>
    </row>
    <row r="59" spans="1:10" ht="12.75" customHeight="1">
      <c r="A59" s="72" t="s">
        <v>227</v>
      </c>
      <c r="B59" s="72" t="s">
        <v>268</v>
      </c>
      <c r="C59" s="72" t="s">
        <v>269</v>
      </c>
      <c r="D59" s="72">
        <v>94</v>
      </c>
      <c r="E59" s="72" t="s">
        <v>170</v>
      </c>
      <c r="F59" s="72">
        <v>1</v>
      </c>
      <c r="G59" s="72" t="s">
        <v>298</v>
      </c>
      <c r="H59" s="72">
        <v>0</v>
      </c>
      <c r="I59" s="72" t="s">
        <v>298</v>
      </c>
      <c r="J59" s="153">
        <v>0.72</v>
      </c>
    </row>
    <row r="60" spans="1:10" ht="12.75" customHeight="1">
      <c r="A60" s="72" t="s">
        <v>227</v>
      </c>
      <c r="B60" s="72" t="s">
        <v>270</v>
      </c>
      <c r="C60" s="72" t="s">
        <v>271</v>
      </c>
      <c r="D60" s="72">
        <v>94</v>
      </c>
      <c r="E60" s="72" t="s">
        <v>170</v>
      </c>
      <c r="F60" s="72">
        <v>1</v>
      </c>
      <c r="G60" s="72" t="s">
        <v>298</v>
      </c>
      <c r="H60" s="72">
        <v>0</v>
      </c>
      <c r="I60" s="72" t="s">
        <v>298</v>
      </c>
      <c r="J60" s="153">
        <v>1.27</v>
      </c>
    </row>
    <row r="61" spans="1:10" ht="12.75" customHeight="1">
      <c r="A61" s="72" t="s">
        <v>227</v>
      </c>
      <c r="B61" s="72" t="s">
        <v>272</v>
      </c>
      <c r="C61" s="72" t="s">
        <v>273</v>
      </c>
      <c r="D61" s="72">
        <v>94</v>
      </c>
      <c r="E61" s="72" t="s">
        <v>170</v>
      </c>
      <c r="F61" s="72">
        <v>1</v>
      </c>
      <c r="G61" s="72" t="s">
        <v>298</v>
      </c>
      <c r="H61" s="72">
        <v>0</v>
      </c>
      <c r="I61" s="72" t="s">
        <v>298</v>
      </c>
      <c r="J61" s="153">
        <v>0.41</v>
      </c>
    </row>
    <row r="62" spans="1:10" ht="12.75" customHeight="1">
      <c r="A62" s="72" t="s">
        <v>227</v>
      </c>
      <c r="B62" s="72" t="s">
        <v>274</v>
      </c>
      <c r="C62" s="72" t="s">
        <v>275</v>
      </c>
      <c r="D62" s="72">
        <v>94</v>
      </c>
      <c r="E62" s="72" t="s">
        <v>170</v>
      </c>
      <c r="F62" s="72">
        <v>1</v>
      </c>
      <c r="G62" s="72" t="s">
        <v>298</v>
      </c>
      <c r="H62" s="72">
        <v>0</v>
      </c>
      <c r="I62" s="72" t="s">
        <v>298</v>
      </c>
      <c r="J62" s="153">
        <v>0.23</v>
      </c>
    </row>
    <row r="63" spans="1:10" ht="12.75" customHeight="1">
      <c r="A63" s="72" t="s">
        <v>227</v>
      </c>
      <c r="B63" s="72" t="s">
        <v>276</v>
      </c>
      <c r="C63" s="72" t="s">
        <v>277</v>
      </c>
      <c r="D63" s="72">
        <v>94</v>
      </c>
      <c r="E63" s="72" t="s">
        <v>170</v>
      </c>
      <c r="F63" s="72">
        <v>1</v>
      </c>
      <c r="G63" s="72" t="s">
        <v>298</v>
      </c>
      <c r="H63" s="72">
        <v>0</v>
      </c>
      <c r="I63" s="72" t="s">
        <v>298</v>
      </c>
      <c r="J63" s="153">
        <v>0.1</v>
      </c>
    </row>
    <row r="64" spans="1:10" ht="12.75" customHeight="1">
      <c r="A64" s="72" t="s">
        <v>227</v>
      </c>
      <c r="B64" s="72" t="s">
        <v>278</v>
      </c>
      <c r="C64" s="72" t="s">
        <v>279</v>
      </c>
      <c r="D64" s="72">
        <v>94</v>
      </c>
      <c r="E64" s="72" t="s">
        <v>170</v>
      </c>
      <c r="F64" s="72">
        <v>1</v>
      </c>
      <c r="G64" s="72" t="s">
        <v>298</v>
      </c>
      <c r="H64" s="72">
        <v>0</v>
      </c>
      <c r="I64" s="72" t="s">
        <v>298</v>
      </c>
      <c r="J64" s="153">
        <v>1.1200000000000001</v>
      </c>
    </row>
    <row r="65" spans="1:10" ht="12.75" customHeight="1">
      <c r="A65" s="72" t="s">
        <v>227</v>
      </c>
      <c r="B65" s="72" t="s">
        <v>280</v>
      </c>
      <c r="C65" s="72" t="s">
        <v>281</v>
      </c>
      <c r="D65" s="72">
        <v>94</v>
      </c>
      <c r="E65" s="72" t="s">
        <v>170</v>
      </c>
      <c r="F65" s="72">
        <v>1</v>
      </c>
      <c r="G65" s="72" t="s">
        <v>298</v>
      </c>
      <c r="H65" s="72">
        <v>0</v>
      </c>
      <c r="I65" s="72" t="s">
        <v>298</v>
      </c>
      <c r="J65" s="153">
        <v>0.84</v>
      </c>
    </row>
    <row r="66" spans="1:10" ht="12.75" customHeight="1">
      <c r="A66" s="72" t="s">
        <v>227</v>
      </c>
      <c r="B66" s="72" t="s">
        <v>282</v>
      </c>
      <c r="C66" s="72" t="s">
        <v>283</v>
      </c>
      <c r="D66" s="72">
        <v>94</v>
      </c>
      <c r="E66" s="72" t="s">
        <v>170</v>
      </c>
      <c r="F66" s="72">
        <v>1</v>
      </c>
      <c r="G66" s="72" t="s">
        <v>298</v>
      </c>
      <c r="H66" s="72">
        <v>0</v>
      </c>
      <c r="I66" s="72" t="s">
        <v>298</v>
      </c>
      <c r="J66" s="153">
        <v>0.76</v>
      </c>
    </row>
    <row r="67" spans="1:10" ht="12.75" customHeight="1">
      <c r="A67" s="72" t="s">
        <v>227</v>
      </c>
      <c r="B67" s="72" t="s">
        <v>284</v>
      </c>
      <c r="C67" s="72" t="s">
        <v>285</v>
      </c>
      <c r="D67" s="72">
        <v>94</v>
      </c>
      <c r="E67" s="72" t="s">
        <v>170</v>
      </c>
      <c r="F67" s="72">
        <v>1</v>
      </c>
      <c r="G67" s="72" t="s">
        <v>298</v>
      </c>
      <c r="H67" s="72">
        <v>0</v>
      </c>
      <c r="I67" s="72" t="s">
        <v>298</v>
      </c>
      <c r="J67" s="153">
        <v>0.15</v>
      </c>
    </row>
    <row r="68" spans="1:10" ht="12.75" customHeight="1">
      <c r="A68" s="72" t="s">
        <v>227</v>
      </c>
      <c r="B68" s="72" t="s">
        <v>286</v>
      </c>
      <c r="C68" s="72" t="s">
        <v>287</v>
      </c>
      <c r="D68" s="72">
        <v>94</v>
      </c>
      <c r="E68" s="72" t="s">
        <v>170</v>
      </c>
      <c r="F68" s="72">
        <v>1</v>
      </c>
      <c r="G68" s="72" t="s">
        <v>298</v>
      </c>
      <c r="H68" s="72">
        <v>0</v>
      </c>
      <c r="I68" s="72" t="s">
        <v>298</v>
      </c>
      <c r="J68" s="153">
        <v>0.27</v>
      </c>
    </row>
    <row r="69" spans="1:10" ht="12.75" customHeight="1">
      <c r="A69" s="72" t="s">
        <v>227</v>
      </c>
      <c r="B69" s="72" t="s">
        <v>288</v>
      </c>
      <c r="C69" s="72" t="s">
        <v>289</v>
      </c>
      <c r="D69" s="72">
        <v>94</v>
      </c>
      <c r="E69" s="72" t="s">
        <v>170</v>
      </c>
      <c r="F69" s="72">
        <v>1</v>
      </c>
      <c r="G69" s="72" t="s">
        <v>298</v>
      </c>
      <c r="H69" s="72">
        <v>0</v>
      </c>
      <c r="I69" s="72" t="s">
        <v>298</v>
      </c>
      <c r="J69" s="153">
        <v>0.26</v>
      </c>
    </row>
    <row r="70" spans="1:10" ht="12.75" customHeight="1">
      <c r="A70" s="72" t="s">
        <v>227</v>
      </c>
      <c r="B70" s="72" t="s">
        <v>290</v>
      </c>
      <c r="C70" s="72" t="s">
        <v>291</v>
      </c>
      <c r="D70" s="72">
        <v>94</v>
      </c>
      <c r="E70" s="72" t="s">
        <v>170</v>
      </c>
      <c r="F70" s="72">
        <v>1</v>
      </c>
      <c r="G70" s="72" t="s">
        <v>298</v>
      </c>
      <c r="H70" s="72">
        <v>0</v>
      </c>
      <c r="I70" s="72" t="s">
        <v>298</v>
      </c>
      <c r="J70" s="153">
        <v>1.18</v>
      </c>
    </row>
    <row r="71" spans="1:10" ht="12.75" customHeight="1">
      <c r="A71" s="72" t="s">
        <v>227</v>
      </c>
      <c r="B71" s="72" t="s">
        <v>292</v>
      </c>
      <c r="C71" s="72" t="s">
        <v>293</v>
      </c>
      <c r="D71" s="72">
        <v>94</v>
      </c>
      <c r="E71" s="72" t="s">
        <v>170</v>
      </c>
      <c r="F71" s="72">
        <v>1</v>
      </c>
      <c r="G71" s="72" t="s">
        <v>298</v>
      </c>
      <c r="H71" s="72">
        <v>0</v>
      </c>
      <c r="I71" s="72" t="s">
        <v>298</v>
      </c>
      <c r="J71" s="153">
        <v>0.25</v>
      </c>
    </row>
    <row r="72" spans="1:10" ht="12.75" customHeight="1">
      <c r="A72" s="73" t="s">
        <v>227</v>
      </c>
      <c r="B72" s="73" t="s">
        <v>294</v>
      </c>
      <c r="C72" s="73" t="s">
        <v>295</v>
      </c>
      <c r="D72" s="73">
        <v>94</v>
      </c>
      <c r="E72" s="73" t="s">
        <v>170</v>
      </c>
      <c r="F72" s="73">
        <v>1</v>
      </c>
      <c r="G72" s="73" t="s">
        <v>298</v>
      </c>
      <c r="H72" s="73">
        <v>0</v>
      </c>
      <c r="I72" s="73" t="s">
        <v>298</v>
      </c>
      <c r="J72" s="158">
        <v>0.32</v>
      </c>
    </row>
    <row r="73" spans="1:10">
      <c r="A73" s="30"/>
      <c r="B73" s="20">
        <f>COUNTA(B39:B72)</f>
        <v>34</v>
      </c>
      <c r="C73" s="20"/>
      <c r="D73" s="32"/>
      <c r="E73" s="32"/>
      <c r="F73" s="20">
        <f>COUNTIF(F39:F72, "&gt;0")</f>
        <v>34</v>
      </c>
      <c r="G73" s="32"/>
      <c r="H73" s="29"/>
      <c r="I73" s="30"/>
      <c r="J73" s="132">
        <f>SUM(J39:J72)</f>
        <v>21.252000000000006</v>
      </c>
    </row>
    <row r="74" spans="1:10">
      <c r="A74" s="30"/>
      <c r="B74" s="20"/>
      <c r="C74" s="20"/>
      <c r="D74" s="32"/>
      <c r="E74" s="32"/>
      <c r="F74" s="20"/>
      <c r="G74" s="32"/>
      <c r="H74" s="29"/>
      <c r="I74" s="30"/>
      <c r="J74" s="53"/>
    </row>
    <row r="75" spans="1:10">
      <c r="A75" s="30"/>
      <c r="B75" s="30"/>
      <c r="C75" s="159"/>
      <c r="D75" s="30"/>
      <c r="E75" s="30"/>
      <c r="F75" s="29"/>
      <c r="G75" s="30"/>
      <c r="H75" s="29"/>
      <c r="I75" s="30"/>
      <c r="J75" s="53"/>
    </row>
    <row r="76" spans="1:10">
      <c r="A76" s="68"/>
      <c r="B76" s="68"/>
      <c r="C76" s="98" t="s">
        <v>119</v>
      </c>
      <c r="D76" s="99"/>
      <c r="E76" s="99"/>
      <c r="F76" s="68"/>
      <c r="G76" s="68"/>
      <c r="H76" s="68"/>
      <c r="I76" s="68"/>
    </row>
    <row r="77" spans="1:10">
      <c r="A77" s="68"/>
      <c r="B77" s="68"/>
      <c r="C77" s="100" t="s">
        <v>114</v>
      </c>
      <c r="D77" s="101">
        <f>SUM(B11+B18+B23+B26+B34+B37+B73)</f>
        <v>59</v>
      </c>
      <c r="E77" s="99"/>
      <c r="F77" s="68"/>
      <c r="G77" s="68"/>
      <c r="H77" s="68"/>
      <c r="I77" s="68"/>
      <c r="J77" s="2"/>
    </row>
    <row r="78" spans="1:10">
      <c r="C78" s="100" t="s">
        <v>117</v>
      </c>
      <c r="D78" s="101">
        <f>SUM(F11+F18+F23+F26+F34+F37+F73)</f>
        <v>59</v>
      </c>
      <c r="E78" s="99"/>
      <c r="J78" s="91"/>
    </row>
    <row r="79" spans="1:10">
      <c r="C79" s="112" t="s">
        <v>163</v>
      </c>
      <c r="D79" s="130">
        <f>D78/D77</f>
        <v>1</v>
      </c>
      <c r="E79" s="99"/>
    </row>
    <row r="80" spans="1:10">
      <c r="C80" s="100" t="s">
        <v>118</v>
      </c>
      <c r="D80" s="157">
        <f>SUM(J11+J18+J23+J26+J34+J37+J73)</f>
        <v>29.492300000000007</v>
      </c>
      <c r="E80" s="103" t="s">
        <v>296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Maine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96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customWidth="1"/>
    <col min="2" max="2" width="7.28515625" customWidth="1"/>
    <col min="3" max="3" width="24.140625" customWidth="1"/>
    <col min="4" max="4" width="8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>
      <c r="A1" s="60"/>
      <c r="B1" s="174" t="s">
        <v>42</v>
      </c>
      <c r="C1" s="174"/>
      <c r="D1" s="60"/>
      <c r="E1" s="60"/>
      <c r="F1" s="175" t="s">
        <v>169</v>
      </c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33" s="24" customFormat="1" ht="39" customHeight="1">
      <c r="A2" s="25" t="s">
        <v>15</v>
      </c>
      <c r="B2" s="25" t="s">
        <v>16</v>
      </c>
      <c r="C2" s="25" t="s">
        <v>80</v>
      </c>
      <c r="D2" s="25" t="s">
        <v>94</v>
      </c>
      <c r="E2" s="25" t="s">
        <v>95</v>
      </c>
      <c r="F2" s="25" t="s">
        <v>96</v>
      </c>
      <c r="G2" s="25" t="s">
        <v>97</v>
      </c>
      <c r="H2" s="3" t="s">
        <v>98</v>
      </c>
      <c r="I2" s="25" t="s">
        <v>99</v>
      </c>
      <c r="J2" s="25" t="s">
        <v>24</v>
      </c>
      <c r="K2" s="25" t="s">
        <v>22</v>
      </c>
      <c r="L2" s="25" t="s">
        <v>23</v>
      </c>
      <c r="M2" s="25" t="s">
        <v>25</v>
      </c>
      <c r="N2" s="25" t="s">
        <v>100</v>
      </c>
      <c r="O2" s="25" t="s">
        <v>101</v>
      </c>
      <c r="P2" s="25" t="s">
        <v>102</v>
      </c>
      <c r="Q2" s="25" t="s">
        <v>103</v>
      </c>
      <c r="R2" s="25" t="s">
        <v>104</v>
      </c>
    </row>
    <row r="3" spans="1:33" ht="12.75" customHeight="1">
      <c r="A3" s="72" t="s">
        <v>171</v>
      </c>
      <c r="B3" s="72" t="s">
        <v>172</v>
      </c>
      <c r="C3" s="72" t="s">
        <v>173</v>
      </c>
      <c r="D3" s="72" t="s">
        <v>40</v>
      </c>
      <c r="E3" s="72" t="s">
        <v>32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30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4" spans="1:33" ht="12.75" customHeight="1">
      <c r="A4" s="72" t="s">
        <v>171</v>
      </c>
      <c r="B4" s="72" t="s">
        <v>174</v>
      </c>
      <c r="C4" s="72" t="s">
        <v>175</v>
      </c>
      <c r="D4" s="72" t="s">
        <v>40</v>
      </c>
      <c r="E4" s="72" t="s">
        <v>32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30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12.75" customHeight="1">
      <c r="A5" s="72" t="s">
        <v>171</v>
      </c>
      <c r="B5" s="72" t="s">
        <v>176</v>
      </c>
      <c r="C5" s="72" t="s">
        <v>177</v>
      </c>
      <c r="D5" s="72" t="s">
        <v>40</v>
      </c>
      <c r="E5" s="72" t="s">
        <v>32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30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ht="12.75" customHeight="1">
      <c r="A6" s="72" t="s">
        <v>171</v>
      </c>
      <c r="B6" s="72" t="s">
        <v>178</v>
      </c>
      <c r="C6" s="72" t="s">
        <v>179</v>
      </c>
      <c r="D6" s="72" t="s">
        <v>40</v>
      </c>
      <c r="E6" s="72" t="s">
        <v>32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30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12.75" customHeight="1">
      <c r="A7" s="72" t="s">
        <v>171</v>
      </c>
      <c r="B7" s="72" t="s">
        <v>180</v>
      </c>
      <c r="C7" s="72" t="s">
        <v>181</v>
      </c>
      <c r="D7" s="72" t="s">
        <v>40</v>
      </c>
      <c r="E7" s="72" t="s">
        <v>32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30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3" ht="12.75" customHeight="1">
      <c r="A8" s="72" t="s">
        <v>171</v>
      </c>
      <c r="B8" s="72" t="s">
        <v>182</v>
      </c>
      <c r="C8" s="72" t="s">
        <v>183</v>
      </c>
      <c r="D8" s="72" t="s">
        <v>40</v>
      </c>
      <c r="E8" s="72" t="s">
        <v>32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30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1:33" ht="12.75" customHeight="1">
      <c r="A9" s="72" t="s">
        <v>171</v>
      </c>
      <c r="B9" s="72" t="s">
        <v>184</v>
      </c>
      <c r="C9" s="72" t="s">
        <v>185</v>
      </c>
      <c r="D9" s="72" t="s">
        <v>40</v>
      </c>
      <c r="E9" s="72" t="s">
        <v>32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30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3" ht="12.75" customHeight="1">
      <c r="A10" s="72" t="s">
        <v>171</v>
      </c>
      <c r="B10" s="72" t="s">
        <v>186</v>
      </c>
      <c r="C10" s="72" t="s">
        <v>187</v>
      </c>
      <c r="D10" s="72" t="s">
        <v>40</v>
      </c>
      <c r="E10" s="72" t="s">
        <v>32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3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1:33" ht="12.75" customHeight="1">
      <c r="A11" s="73" t="s">
        <v>171</v>
      </c>
      <c r="B11" s="73" t="s">
        <v>188</v>
      </c>
      <c r="C11" s="73" t="s">
        <v>189</v>
      </c>
      <c r="D11" s="73" t="s">
        <v>40</v>
      </c>
      <c r="E11" s="73" t="s">
        <v>32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30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3">
      <c r="A12" s="33"/>
      <c r="B12" s="34">
        <f>COUNTA(B3:B11)</f>
        <v>9</v>
      </c>
      <c r="C12" s="60"/>
      <c r="D12" s="34">
        <f t="shared" ref="D12:R12" si="0">COUNTIF(D3:D11,"Yes")</f>
        <v>0</v>
      </c>
      <c r="E12" s="34">
        <f t="shared" si="0"/>
        <v>9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si="0"/>
        <v>0</v>
      </c>
      <c r="M12" s="34">
        <f t="shared" si="0"/>
        <v>0</v>
      </c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ht="12.75" customHeight="1">
      <c r="A14" s="72" t="s">
        <v>190</v>
      </c>
      <c r="B14" s="72" t="s">
        <v>191</v>
      </c>
      <c r="C14" s="72" t="s">
        <v>192</v>
      </c>
      <c r="D14" s="72" t="s">
        <v>40</v>
      </c>
      <c r="E14" s="72" t="s">
        <v>32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33" ht="12.75" customHeight="1">
      <c r="A15" s="72" t="s">
        <v>190</v>
      </c>
      <c r="B15" s="72" t="s">
        <v>193</v>
      </c>
      <c r="C15" s="72" t="s">
        <v>194</v>
      </c>
      <c r="D15" s="72" t="s">
        <v>40</v>
      </c>
      <c r="E15" s="72" t="s">
        <v>32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33" ht="12.75" customHeight="1">
      <c r="A16" s="72" t="s">
        <v>190</v>
      </c>
      <c r="B16" s="72" t="s">
        <v>195</v>
      </c>
      <c r="C16" s="72" t="s">
        <v>196</v>
      </c>
      <c r="D16" s="72" t="s">
        <v>40</v>
      </c>
      <c r="E16" s="72" t="s">
        <v>32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12.75" customHeight="1">
      <c r="A17" s="72" t="s">
        <v>190</v>
      </c>
      <c r="B17" s="72" t="s">
        <v>197</v>
      </c>
      <c r="C17" s="72" t="s">
        <v>198</v>
      </c>
      <c r="D17" s="72" t="s">
        <v>40</v>
      </c>
      <c r="E17" s="72" t="s">
        <v>32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 ht="12.75" customHeight="1">
      <c r="A18" s="73" t="s">
        <v>190</v>
      </c>
      <c r="B18" s="73" t="s">
        <v>199</v>
      </c>
      <c r="C18" s="73" t="s">
        <v>200</v>
      </c>
      <c r="D18" s="73" t="s">
        <v>40</v>
      </c>
      <c r="E18" s="73" t="s">
        <v>32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1:18">
      <c r="A19" s="33"/>
      <c r="B19" s="34">
        <f>COUNTA(B14:B18)</f>
        <v>5</v>
      </c>
      <c r="C19" s="60"/>
      <c r="D19" s="34">
        <f t="shared" ref="D19:R19" si="1">COUNTIF(D14:D18,"Yes")</f>
        <v>0</v>
      </c>
      <c r="E19" s="34">
        <f t="shared" si="1"/>
        <v>5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</row>
    <row r="20" spans="1:18">
      <c r="A20" s="33"/>
      <c r="B20" s="46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>
      <c r="A21" s="72" t="s">
        <v>201</v>
      </c>
      <c r="B21" s="72" t="s">
        <v>202</v>
      </c>
      <c r="C21" s="72" t="s">
        <v>203</v>
      </c>
      <c r="D21" s="72" t="s">
        <v>40</v>
      </c>
      <c r="E21" s="72" t="s">
        <v>32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 ht="12.75" customHeight="1">
      <c r="A22" s="72" t="s">
        <v>201</v>
      </c>
      <c r="B22" s="72" t="s">
        <v>204</v>
      </c>
      <c r="C22" s="72" t="s">
        <v>205</v>
      </c>
      <c r="D22" s="72" t="s">
        <v>40</v>
      </c>
      <c r="E22" s="72" t="s">
        <v>32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2.75" customHeight="1">
      <c r="A23" s="73" t="s">
        <v>201</v>
      </c>
      <c r="B23" s="73" t="s">
        <v>206</v>
      </c>
      <c r="C23" s="73" t="s">
        <v>207</v>
      </c>
      <c r="D23" s="73" t="s">
        <v>40</v>
      </c>
      <c r="E23" s="73" t="s">
        <v>32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8">
      <c r="A24" s="33"/>
      <c r="B24" s="34">
        <f>COUNTA(B21:B23)</f>
        <v>3</v>
      </c>
      <c r="C24" s="60"/>
      <c r="D24" s="34">
        <f t="shared" ref="D24:R24" si="2">COUNTIF(D21:D23,"Yes")</f>
        <v>0</v>
      </c>
      <c r="E24" s="34">
        <f t="shared" si="2"/>
        <v>3</v>
      </c>
      <c r="F24" s="34">
        <f t="shared" si="2"/>
        <v>0</v>
      </c>
      <c r="G24" s="34">
        <f t="shared" si="2"/>
        <v>0</v>
      </c>
      <c r="H24" s="34">
        <f t="shared" si="2"/>
        <v>0</v>
      </c>
      <c r="I24" s="34">
        <f t="shared" si="2"/>
        <v>0</v>
      </c>
      <c r="J24" s="34">
        <f t="shared" si="2"/>
        <v>0</v>
      </c>
      <c r="K24" s="34">
        <f t="shared" si="2"/>
        <v>0</v>
      </c>
      <c r="L24" s="34">
        <f t="shared" si="2"/>
        <v>0</v>
      </c>
      <c r="M24" s="34">
        <f t="shared" si="2"/>
        <v>0</v>
      </c>
      <c r="N24" s="34">
        <f t="shared" si="2"/>
        <v>0</v>
      </c>
      <c r="O24" s="34">
        <f t="shared" si="2"/>
        <v>0</v>
      </c>
      <c r="P24" s="34">
        <f t="shared" si="2"/>
        <v>0</v>
      </c>
      <c r="Q24" s="34">
        <f t="shared" si="2"/>
        <v>0</v>
      </c>
      <c r="R24" s="34">
        <f t="shared" si="2"/>
        <v>0</v>
      </c>
    </row>
    <row r="25" spans="1:18">
      <c r="A25" s="47"/>
      <c r="B25" s="47"/>
      <c r="C25" s="9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>
      <c r="A26" s="73" t="s">
        <v>208</v>
      </c>
      <c r="B26" s="73" t="s">
        <v>209</v>
      </c>
      <c r="C26" s="73" t="s">
        <v>210</v>
      </c>
      <c r="D26" s="73" t="s">
        <v>40</v>
      </c>
      <c r="E26" s="73" t="s">
        <v>32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>
      <c r="A27" s="33"/>
      <c r="B27" s="34">
        <f>COUNTA(B26:B26)</f>
        <v>1</v>
      </c>
      <c r="C27" s="131"/>
      <c r="D27" s="34">
        <f t="shared" ref="D27:R27" si="3">COUNTIF(D26:D26,"Yes")</f>
        <v>0</v>
      </c>
      <c r="E27" s="34">
        <f t="shared" si="3"/>
        <v>1</v>
      </c>
      <c r="F27" s="34">
        <f t="shared" si="3"/>
        <v>0</v>
      </c>
      <c r="G27" s="34">
        <f t="shared" si="3"/>
        <v>0</v>
      </c>
      <c r="H27" s="34">
        <f t="shared" si="3"/>
        <v>0</v>
      </c>
      <c r="I27" s="34">
        <f t="shared" si="3"/>
        <v>0</v>
      </c>
      <c r="J27" s="34">
        <f t="shared" si="3"/>
        <v>0</v>
      </c>
      <c r="K27" s="34">
        <f t="shared" si="3"/>
        <v>0</v>
      </c>
      <c r="L27" s="34">
        <f t="shared" si="3"/>
        <v>0</v>
      </c>
      <c r="M27" s="34">
        <f t="shared" si="3"/>
        <v>0</v>
      </c>
      <c r="N27" s="34">
        <f t="shared" si="3"/>
        <v>0</v>
      </c>
      <c r="O27" s="34">
        <f t="shared" si="3"/>
        <v>0</v>
      </c>
      <c r="P27" s="34">
        <f t="shared" si="3"/>
        <v>0</v>
      </c>
      <c r="Q27" s="34">
        <f t="shared" si="3"/>
        <v>0</v>
      </c>
      <c r="R27" s="34">
        <f t="shared" si="3"/>
        <v>0</v>
      </c>
    </row>
    <row r="28" spans="1:18">
      <c r="A28" s="47"/>
      <c r="B28" s="47"/>
      <c r="C28" s="9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2.75" customHeight="1">
      <c r="A29" s="72" t="s">
        <v>211</v>
      </c>
      <c r="B29" s="72" t="s">
        <v>212</v>
      </c>
      <c r="C29" s="72" t="s">
        <v>213</v>
      </c>
      <c r="D29" s="72" t="s">
        <v>40</v>
      </c>
      <c r="E29" s="72" t="s">
        <v>32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12.75" customHeight="1">
      <c r="A30" s="72" t="s">
        <v>211</v>
      </c>
      <c r="B30" s="72" t="s">
        <v>214</v>
      </c>
      <c r="C30" s="72" t="s">
        <v>215</v>
      </c>
      <c r="D30" s="72" t="s">
        <v>40</v>
      </c>
      <c r="E30" s="72" t="s">
        <v>32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12.75" customHeight="1">
      <c r="A31" s="72" t="s">
        <v>211</v>
      </c>
      <c r="B31" s="72" t="s">
        <v>216</v>
      </c>
      <c r="C31" s="72" t="s">
        <v>217</v>
      </c>
      <c r="D31" s="72" t="s">
        <v>40</v>
      </c>
      <c r="E31" s="72" t="s">
        <v>32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12.75" customHeight="1">
      <c r="A32" s="72" t="s">
        <v>211</v>
      </c>
      <c r="B32" s="72" t="s">
        <v>218</v>
      </c>
      <c r="C32" s="72" t="s">
        <v>219</v>
      </c>
      <c r="D32" s="72" t="s">
        <v>40</v>
      </c>
      <c r="E32" s="72" t="s">
        <v>32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18" ht="12.75" customHeight="1">
      <c r="A33" s="72" t="s">
        <v>211</v>
      </c>
      <c r="B33" s="72" t="s">
        <v>220</v>
      </c>
      <c r="C33" s="72" t="s">
        <v>221</v>
      </c>
      <c r="D33" s="72" t="s">
        <v>40</v>
      </c>
      <c r="E33" s="72" t="s">
        <v>32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18" customHeight="1">
      <c r="A34" s="73" t="s">
        <v>211</v>
      </c>
      <c r="B34" s="73" t="s">
        <v>222</v>
      </c>
      <c r="C34" s="73" t="s">
        <v>223</v>
      </c>
      <c r="D34" s="73" t="s">
        <v>40</v>
      </c>
      <c r="E34" s="73" t="s">
        <v>32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1:18">
      <c r="A35" s="33"/>
      <c r="B35" s="34">
        <f>COUNTA(B29:B34)</f>
        <v>6</v>
      </c>
      <c r="C35" s="131"/>
      <c r="D35" s="34">
        <f t="shared" ref="D35:R35" si="4">COUNTIF(D29:D34,"Yes")</f>
        <v>0</v>
      </c>
      <c r="E35" s="34">
        <f t="shared" si="4"/>
        <v>6</v>
      </c>
      <c r="F35" s="34">
        <f t="shared" si="4"/>
        <v>0</v>
      </c>
      <c r="G35" s="34">
        <f t="shared" si="4"/>
        <v>0</v>
      </c>
      <c r="H35" s="34">
        <f t="shared" si="4"/>
        <v>0</v>
      </c>
      <c r="I35" s="34">
        <f t="shared" si="4"/>
        <v>0</v>
      </c>
      <c r="J35" s="34">
        <f t="shared" si="4"/>
        <v>0</v>
      </c>
      <c r="K35" s="34">
        <f t="shared" si="4"/>
        <v>0</v>
      </c>
      <c r="L35" s="34">
        <f t="shared" si="4"/>
        <v>0</v>
      </c>
      <c r="M35" s="34">
        <f t="shared" si="4"/>
        <v>0</v>
      </c>
      <c r="N35" s="34">
        <f t="shared" si="4"/>
        <v>0</v>
      </c>
      <c r="O35" s="34">
        <f t="shared" si="4"/>
        <v>0</v>
      </c>
      <c r="P35" s="34">
        <f t="shared" si="4"/>
        <v>0</v>
      </c>
      <c r="Q35" s="34">
        <f t="shared" si="4"/>
        <v>0</v>
      </c>
      <c r="R35" s="34">
        <f t="shared" si="4"/>
        <v>0</v>
      </c>
    </row>
    <row r="36" spans="1:18">
      <c r="A36" s="47"/>
      <c r="B36" s="47"/>
      <c r="C36" s="92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ht="12.75" customHeight="1">
      <c r="A37" s="73" t="s">
        <v>224</v>
      </c>
      <c r="B37" s="73" t="s">
        <v>225</v>
      </c>
      <c r="C37" s="73" t="s">
        <v>226</v>
      </c>
      <c r="D37" s="73" t="s">
        <v>40</v>
      </c>
      <c r="E37" s="73" t="s">
        <v>32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1:18">
      <c r="A38" s="33"/>
      <c r="B38" s="34">
        <f>COUNTA(B37:B37)</f>
        <v>1</v>
      </c>
      <c r="C38" s="131"/>
      <c r="D38" s="34">
        <f t="shared" ref="D38:R38" si="5">COUNTIF(D37:D37,"Yes")</f>
        <v>0</v>
      </c>
      <c r="E38" s="34">
        <f t="shared" si="5"/>
        <v>1</v>
      </c>
      <c r="F38" s="34">
        <f t="shared" si="5"/>
        <v>0</v>
      </c>
      <c r="G38" s="34">
        <f t="shared" si="5"/>
        <v>0</v>
      </c>
      <c r="H38" s="34">
        <f t="shared" si="5"/>
        <v>0</v>
      </c>
      <c r="I38" s="34">
        <f t="shared" si="5"/>
        <v>0</v>
      </c>
      <c r="J38" s="34">
        <f t="shared" si="5"/>
        <v>0</v>
      </c>
      <c r="K38" s="34">
        <f t="shared" si="5"/>
        <v>0</v>
      </c>
      <c r="L38" s="34">
        <f t="shared" si="5"/>
        <v>0</v>
      </c>
      <c r="M38" s="34">
        <f t="shared" si="5"/>
        <v>0</v>
      </c>
      <c r="N38" s="34">
        <f t="shared" si="5"/>
        <v>0</v>
      </c>
      <c r="O38" s="34">
        <f t="shared" si="5"/>
        <v>0</v>
      </c>
      <c r="P38" s="34">
        <f t="shared" si="5"/>
        <v>0</v>
      </c>
      <c r="Q38" s="34">
        <f t="shared" si="5"/>
        <v>0</v>
      </c>
      <c r="R38" s="34">
        <f t="shared" si="5"/>
        <v>0</v>
      </c>
    </row>
    <row r="39" spans="1:18">
      <c r="A39" s="47"/>
      <c r="B39" s="47"/>
      <c r="C39" s="92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12.75" customHeight="1">
      <c r="A40" s="72" t="s">
        <v>227</v>
      </c>
      <c r="B40" s="72" t="s">
        <v>228</v>
      </c>
      <c r="C40" s="72" t="s">
        <v>229</v>
      </c>
      <c r="D40" s="72" t="s">
        <v>40</v>
      </c>
      <c r="E40" s="72" t="s">
        <v>32</v>
      </c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</row>
    <row r="41" spans="1:18" ht="12.75" customHeight="1">
      <c r="A41" s="72" t="s">
        <v>227</v>
      </c>
      <c r="B41" s="72" t="s">
        <v>230</v>
      </c>
      <c r="C41" s="72" t="s">
        <v>231</v>
      </c>
      <c r="D41" s="72" t="s">
        <v>40</v>
      </c>
      <c r="E41" s="72" t="s">
        <v>32</v>
      </c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spans="1:18" ht="12.75" customHeight="1">
      <c r="A42" s="72" t="s">
        <v>227</v>
      </c>
      <c r="B42" s="72" t="s">
        <v>232</v>
      </c>
      <c r="C42" s="72" t="s">
        <v>233</v>
      </c>
      <c r="D42" s="72" t="s">
        <v>40</v>
      </c>
      <c r="E42" s="72" t="s">
        <v>32</v>
      </c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ht="12.75" customHeight="1">
      <c r="A43" s="72" t="s">
        <v>227</v>
      </c>
      <c r="B43" s="72" t="s">
        <v>234</v>
      </c>
      <c r="C43" s="72" t="s">
        <v>235</v>
      </c>
      <c r="D43" s="72" t="s">
        <v>40</v>
      </c>
      <c r="E43" s="72" t="s">
        <v>32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 ht="12.75" customHeight="1">
      <c r="A44" s="72" t="s">
        <v>227</v>
      </c>
      <c r="B44" s="72" t="s">
        <v>236</v>
      </c>
      <c r="C44" s="72" t="s">
        <v>237</v>
      </c>
      <c r="D44" s="72" t="s">
        <v>40</v>
      </c>
      <c r="E44" s="72" t="s">
        <v>32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2.75" customHeight="1">
      <c r="A45" s="72" t="s">
        <v>227</v>
      </c>
      <c r="B45" s="72" t="s">
        <v>238</v>
      </c>
      <c r="C45" s="72" t="s">
        <v>239</v>
      </c>
      <c r="D45" s="72" t="s">
        <v>40</v>
      </c>
      <c r="E45" s="72" t="s">
        <v>32</v>
      </c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ht="12.75" customHeight="1">
      <c r="A46" s="72" t="s">
        <v>227</v>
      </c>
      <c r="B46" s="72" t="s">
        <v>240</v>
      </c>
      <c r="C46" s="72" t="s">
        <v>241</v>
      </c>
      <c r="D46" s="72" t="s">
        <v>40</v>
      </c>
      <c r="E46" s="72" t="s">
        <v>32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</row>
    <row r="47" spans="1:18" ht="12.75" customHeight="1">
      <c r="A47" s="72" t="s">
        <v>227</v>
      </c>
      <c r="B47" s="72" t="s">
        <v>242</v>
      </c>
      <c r="C47" s="72" t="s">
        <v>243</v>
      </c>
      <c r="D47" s="72" t="s">
        <v>40</v>
      </c>
      <c r="E47" s="72" t="s">
        <v>32</v>
      </c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</row>
    <row r="48" spans="1:18" ht="12.75" customHeight="1">
      <c r="A48" s="72" t="s">
        <v>227</v>
      </c>
      <c r="B48" s="72" t="s">
        <v>244</v>
      </c>
      <c r="C48" s="72" t="s">
        <v>245</v>
      </c>
      <c r="D48" s="72" t="s">
        <v>40</v>
      </c>
      <c r="E48" s="72" t="s">
        <v>32</v>
      </c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</row>
    <row r="49" spans="1:18" ht="12.75" customHeight="1">
      <c r="A49" s="72" t="s">
        <v>227</v>
      </c>
      <c r="B49" s="72" t="s">
        <v>246</v>
      </c>
      <c r="C49" s="72" t="s">
        <v>247</v>
      </c>
      <c r="D49" s="72" t="s">
        <v>40</v>
      </c>
      <c r="E49" s="72" t="s">
        <v>32</v>
      </c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</row>
    <row r="50" spans="1:18" ht="12.75" customHeight="1">
      <c r="A50" s="72" t="s">
        <v>227</v>
      </c>
      <c r="B50" s="72" t="s">
        <v>248</v>
      </c>
      <c r="C50" s="72" t="s">
        <v>249</v>
      </c>
      <c r="D50" s="72" t="s">
        <v>40</v>
      </c>
      <c r="E50" s="72" t="s">
        <v>32</v>
      </c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</row>
    <row r="51" spans="1:18" ht="18.75" customHeight="1">
      <c r="A51" s="72" t="s">
        <v>227</v>
      </c>
      <c r="B51" s="72" t="s">
        <v>250</v>
      </c>
      <c r="C51" s="72" t="s">
        <v>251</v>
      </c>
      <c r="D51" s="72" t="s">
        <v>40</v>
      </c>
      <c r="E51" s="72" t="s">
        <v>32</v>
      </c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</row>
    <row r="52" spans="1:18" ht="12.75" customHeight="1">
      <c r="A52" s="72" t="s">
        <v>227</v>
      </c>
      <c r="B52" s="72" t="s">
        <v>252</v>
      </c>
      <c r="C52" s="72" t="s">
        <v>253</v>
      </c>
      <c r="D52" s="72" t="s">
        <v>40</v>
      </c>
      <c r="E52" s="72" t="s">
        <v>32</v>
      </c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</row>
    <row r="53" spans="1:18" ht="12.75" customHeight="1">
      <c r="A53" s="72" t="s">
        <v>227</v>
      </c>
      <c r="B53" s="72" t="s">
        <v>254</v>
      </c>
      <c r="C53" s="72" t="s">
        <v>255</v>
      </c>
      <c r="D53" s="72" t="s">
        <v>40</v>
      </c>
      <c r="E53" s="72" t="s">
        <v>32</v>
      </c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</row>
    <row r="54" spans="1:18" ht="12.75" customHeight="1">
      <c r="A54" s="72" t="s">
        <v>227</v>
      </c>
      <c r="B54" s="72" t="s">
        <v>256</v>
      </c>
      <c r="C54" s="72" t="s">
        <v>257</v>
      </c>
      <c r="D54" s="72" t="s">
        <v>40</v>
      </c>
      <c r="E54" s="72" t="s">
        <v>32</v>
      </c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spans="1:18" ht="12.75" customHeight="1">
      <c r="A55" s="72" t="s">
        <v>227</v>
      </c>
      <c r="B55" s="72" t="s">
        <v>258</v>
      </c>
      <c r="C55" s="72" t="s">
        <v>259</v>
      </c>
      <c r="D55" s="72" t="s">
        <v>40</v>
      </c>
      <c r="E55" s="72" t="s">
        <v>32</v>
      </c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</row>
    <row r="56" spans="1:18" ht="12.75" customHeight="1">
      <c r="A56" s="72" t="s">
        <v>227</v>
      </c>
      <c r="B56" s="72" t="s">
        <v>260</v>
      </c>
      <c r="C56" s="72" t="s">
        <v>261</v>
      </c>
      <c r="D56" s="72" t="s">
        <v>40</v>
      </c>
      <c r="E56" s="72" t="s">
        <v>32</v>
      </c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spans="1:18" ht="12.75" customHeight="1">
      <c r="A57" s="72" t="s">
        <v>227</v>
      </c>
      <c r="B57" s="72" t="s">
        <v>262</v>
      </c>
      <c r="C57" s="72" t="s">
        <v>263</v>
      </c>
      <c r="D57" s="72" t="s">
        <v>40</v>
      </c>
      <c r="E57" s="72" t="s">
        <v>32</v>
      </c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1:18" ht="12.75" customHeight="1">
      <c r="A58" s="72" t="s">
        <v>227</v>
      </c>
      <c r="B58" s="72" t="s">
        <v>264</v>
      </c>
      <c r="C58" s="72" t="s">
        <v>265</v>
      </c>
      <c r="D58" s="72" t="s">
        <v>40</v>
      </c>
      <c r="E58" s="72" t="s">
        <v>32</v>
      </c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</row>
    <row r="59" spans="1:18" ht="12.75" customHeight="1">
      <c r="A59" s="72" t="s">
        <v>227</v>
      </c>
      <c r="B59" s="72" t="s">
        <v>266</v>
      </c>
      <c r="C59" s="72" t="s">
        <v>267</v>
      </c>
      <c r="D59" s="72" t="s">
        <v>40</v>
      </c>
      <c r="E59" s="72" t="s">
        <v>32</v>
      </c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2.75" customHeight="1">
      <c r="A60" s="72" t="s">
        <v>227</v>
      </c>
      <c r="B60" s="72" t="s">
        <v>268</v>
      </c>
      <c r="C60" s="72" t="s">
        <v>269</v>
      </c>
      <c r="D60" s="72" t="s">
        <v>40</v>
      </c>
      <c r="E60" s="72" t="s">
        <v>32</v>
      </c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2.75" customHeight="1">
      <c r="A61" s="72" t="s">
        <v>227</v>
      </c>
      <c r="B61" s="72" t="s">
        <v>270</v>
      </c>
      <c r="C61" s="72" t="s">
        <v>271</v>
      </c>
      <c r="D61" s="72" t="s">
        <v>40</v>
      </c>
      <c r="E61" s="72" t="s">
        <v>32</v>
      </c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2.75" customHeight="1">
      <c r="A62" s="72" t="s">
        <v>227</v>
      </c>
      <c r="B62" s="72" t="s">
        <v>272</v>
      </c>
      <c r="C62" s="72" t="s">
        <v>273</v>
      </c>
      <c r="D62" s="72" t="s">
        <v>40</v>
      </c>
      <c r="E62" s="72" t="s">
        <v>32</v>
      </c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ht="12.75" customHeight="1">
      <c r="A63" s="72" t="s">
        <v>227</v>
      </c>
      <c r="B63" s="72" t="s">
        <v>274</v>
      </c>
      <c r="C63" s="72" t="s">
        <v>275</v>
      </c>
      <c r="D63" s="72" t="s">
        <v>40</v>
      </c>
      <c r="E63" s="72" t="s">
        <v>32</v>
      </c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</row>
    <row r="64" spans="1:18" ht="12.75" customHeight="1">
      <c r="A64" s="72" t="s">
        <v>227</v>
      </c>
      <c r="B64" s="72" t="s">
        <v>276</v>
      </c>
      <c r="C64" s="72" t="s">
        <v>277</v>
      </c>
      <c r="D64" s="72" t="s">
        <v>40</v>
      </c>
      <c r="E64" s="72" t="s">
        <v>32</v>
      </c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</row>
    <row r="65" spans="1:18" ht="12.75" customHeight="1">
      <c r="A65" s="72" t="s">
        <v>227</v>
      </c>
      <c r="B65" s="72" t="s">
        <v>278</v>
      </c>
      <c r="C65" s="72" t="s">
        <v>279</v>
      </c>
      <c r="D65" s="72" t="s">
        <v>40</v>
      </c>
      <c r="E65" s="72" t="s">
        <v>32</v>
      </c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18" ht="12.75" customHeight="1">
      <c r="A66" s="72" t="s">
        <v>227</v>
      </c>
      <c r="B66" s="72" t="s">
        <v>280</v>
      </c>
      <c r="C66" s="72" t="s">
        <v>281</v>
      </c>
      <c r="D66" s="72" t="s">
        <v>40</v>
      </c>
      <c r="E66" s="72" t="s">
        <v>32</v>
      </c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</row>
    <row r="67" spans="1:18" ht="12.75" customHeight="1">
      <c r="A67" s="72" t="s">
        <v>227</v>
      </c>
      <c r="B67" s="72" t="s">
        <v>282</v>
      </c>
      <c r="C67" s="72" t="s">
        <v>283</v>
      </c>
      <c r="D67" s="72" t="s">
        <v>40</v>
      </c>
      <c r="E67" s="72" t="s">
        <v>32</v>
      </c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</row>
    <row r="68" spans="1:18" ht="12.75" customHeight="1">
      <c r="A68" s="72" t="s">
        <v>227</v>
      </c>
      <c r="B68" s="72" t="s">
        <v>284</v>
      </c>
      <c r="C68" s="72" t="s">
        <v>285</v>
      </c>
      <c r="D68" s="72" t="s">
        <v>40</v>
      </c>
      <c r="E68" s="72" t="s">
        <v>32</v>
      </c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</row>
    <row r="69" spans="1:18" ht="12.75" customHeight="1">
      <c r="A69" s="72" t="s">
        <v>227</v>
      </c>
      <c r="B69" s="72" t="s">
        <v>286</v>
      </c>
      <c r="C69" s="72" t="s">
        <v>287</v>
      </c>
      <c r="D69" s="72" t="s">
        <v>40</v>
      </c>
      <c r="E69" s="72" t="s">
        <v>32</v>
      </c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</row>
    <row r="70" spans="1:18" ht="12.75" customHeight="1">
      <c r="A70" s="72" t="s">
        <v>227</v>
      </c>
      <c r="B70" s="72" t="s">
        <v>288</v>
      </c>
      <c r="C70" s="72" t="s">
        <v>289</v>
      </c>
      <c r="D70" s="72" t="s">
        <v>40</v>
      </c>
      <c r="E70" s="72" t="s">
        <v>32</v>
      </c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1:18" ht="12.75" customHeight="1">
      <c r="A71" s="72" t="s">
        <v>227</v>
      </c>
      <c r="B71" s="72" t="s">
        <v>290</v>
      </c>
      <c r="C71" s="72" t="s">
        <v>291</v>
      </c>
      <c r="D71" s="72" t="s">
        <v>40</v>
      </c>
      <c r="E71" s="72" t="s">
        <v>32</v>
      </c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spans="1:18" ht="12.75" customHeight="1">
      <c r="A72" s="72" t="s">
        <v>227</v>
      </c>
      <c r="B72" s="72" t="s">
        <v>292</v>
      </c>
      <c r="C72" s="72" t="s">
        <v>293</v>
      </c>
      <c r="D72" s="72" t="s">
        <v>40</v>
      </c>
      <c r="E72" s="72" t="s">
        <v>32</v>
      </c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</row>
    <row r="73" spans="1:18">
      <c r="A73" s="73" t="s">
        <v>227</v>
      </c>
      <c r="B73" s="73" t="s">
        <v>294</v>
      </c>
      <c r="C73" s="73" t="s">
        <v>295</v>
      </c>
      <c r="D73" s="73" t="s">
        <v>40</v>
      </c>
      <c r="E73" s="73" t="s">
        <v>32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 spans="1:18">
      <c r="A74" s="33"/>
      <c r="B74" s="34">
        <f>COUNTA(B40:B73)</f>
        <v>34</v>
      </c>
      <c r="C74" s="131"/>
      <c r="D74" s="34">
        <f t="shared" ref="D74:R74" si="6">COUNTIF(D40:D73,"Yes")</f>
        <v>0</v>
      </c>
      <c r="E74" s="34">
        <f t="shared" si="6"/>
        <v>34</v>
      </c>
      <c r="F74" s="34">
        <f t="shared" si="6"/>
        <v>0</v>
      </c>
      <c r="G74" s="34">
        <f t="shared" si="6"/>
        <v>0</v>
      </c>
      <c r="H74" s="34">
        <f t="shared" si="6"/>
        <v>0</v>
      </c>
      <c r="I74" s="34">
        <f t="shared" si="6"/>
        <v>0</v>
      </c>
      <c r="J74" s="34">
        <f t="shared" si="6"/>
        <v>0</v>
      </c>
      <c r="K74" s="34">
        <f t="shared" si="6"/>
        <v>0</v>
      </c>
      <c r="L74" s="34">
        <f t="shared" si="6"/>
        <v>0</v>
      </c>
      <c r="M74" s="34">
        <f t="shared" si="6"/>
        <v>0</v>
      </c>
      <c r="N74" s="34">
        <f t="shared" si="6"/>
        <v>0</v>
      </c>
      <c r="O74" s="34">
        <f t="shared" si="6"/>
        <v>0</v>
      </c>
      <c r="P74" s="34">
        <f t="shared" si="6"/>
        <v>0</v>
      </c>
      <c r="Q74" s="34">
        <f t="shared" si="6"/>
        <v>0</v>
      </c>
      <c r="R74" s="34">
        <f t="shared" si="6"/>
        <v>0</v>
      </c>
    </row>
    <row r="75" spans="1:18">
      <c r="A75" s="47"/>
      <c r="B75" s="47"/>
      <c r="C75" s="92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18">
      <c r="A76" s="51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1:18">
      <c r="A77" s="51"/>
      <c r="C77" s="107" t="s">
        <v>77</v>
      </c>
      <c r="D77" s="108"/>
      <c r="E77" s="108"/>
      <c r="F77" s="108"/>
      <c r="G77" s="108"/>
      <c r="H77" s="108"/>
      <c r="I77" s="51"/>
      <c r="J77" s="51"/>
      <c r="K77" s="51"/>
      <c r="L77" s="51"/>
      <c r="M77" s="51"/>
      <c r="N77" s="51"/>
      <c r="O77" s="51"/>
      <c r="P77" s="51"/>
      <c r="Q77" s="51"/>
      <c r="R77" s="51"/>
    </row>
    <row r="78" spans="1:18">
      <c r="A78" s="51"/>
      <c r="B78" s="97"/>
      <c r="C78" s="109"/>
      <c r="D78" s="110"/>
      <c r="E78" s="111"/>
      <c r="F78" s="112" t="s">
        <v>117</v>
      </c>
      <c r="G78" s="103">
        <f>SUM(B12+B19+B24+B27+B35+B38+B74)</f>
        <v>59</v>
      </c>
      <c r="H78" s="108"/>
      <c r="I78" s="51"/>
      <c r="J78" s="51"/>
      <c r="K78" s="51"/>
      <c r="L78" s="51"/>
      <c r="M78" s="51"/>
      <c r="N78" s="51"/>
      <c r="O78" s="51"/>
      <c r="P78" s="51"/>
      <c r="Q78" s="51"/>
      <c r="R78" s="51"/>
    </row>
    <row r="79" spans="1:18">
      <c r="B79" s="96"/>
      <c r="C79" s="109"/>
      <c r="D79" s="110"/>
      <c r="E79" s="110"/>
      <c r="F79" s="113" t="s">
        <v>120</v>
      </c>
      <c r="G79" s="103">
        <f>SUM(D12+D19+D24+D27+D35+D38+D74)</f>
        <v>0</v>
      </c>
      <c r="H79" s="109"/>
    </row>
    <row r="80" spans="1:18">
      <c r="B80" s="96"/>
      <c r="C80" s="109"/>
      <c r="D80" s="110"/>
      <c r="E80" s="110"/>
      <c r="F80" s="113" t="s">
        <v>121</v>
      </c>
      <c r="G80" s="103">
        <f>SUM(E12+E19+E24+E27+E35+E38+E74)</f>
        <v>59</v>
      </c>
      <c r="H80" s="109"/>
    </row>
    <row r="81" spans="2:8">
      <c r="B81" s="96"/>
      <c r="C81" s="109"/>
      <c r="D81" s="109"/>
      <c r="E81" s="109"/>
      <c r="F81" s="109"/>
      <c r="G81" s="109"/>
      <c r="H81" s="109"/>
    </row>
    <row r="82" spans="2:8">
      <c r="B82" s="96"/>
      <c r="C82" s="107" t="s">
        <v>122</v>
      </c>
      <c r="D82" s="109"/>
      <c r="E82" s="109"/>
      <c r="F82" s="109"/>
      <c r="G82" s="114" t="s">
        <v>112</v>
      </c>
      <c r="H82" s="114" t="s">
        <v>123</v>
      </c>
    </row>
    <row r="83" spans="2:8">
      <c r="B83" s="96"/>
      <c r="C83" s="109"/>
      <c r="D83" s="109"/>
      <c r="E83" s="109"/>
      <c r="F83" s="115" t="s">
        <v>128</v>
      </c>
      <c r="G83" s="103">
        <f>SUM(F12+F19+F24+F27+F35+F38+F74)</f>
        <v>0</v>
      </c>
      <c r="H83" s="160" t="s">
        <v>45</v>
      </c>
    </row>
    <row r="84" spans="2:8">
      <c r="B84" s="96"/>
      <c r="C84" s="109"/>
      <c r="D84" s="109"/>
      <c r="E84" s="109"/>
      <c r="F84" s="115" t="s">
        <v>129</v>
      </c>
      <c r="G84" s="103">
        <f>SUM(G12+G19+G24+G27+G35+G38+G74)</f>
        <v>0</v>
      </c>
      <c r="H84" s="160" t="s">
        <v>45</v>
      </c>
    </row>
    <row r="85" spans="2:8">
      <c r="B85" s="96"/>
      <c r="C85" s="109"/>
      <c r="D85" s="109"/>
      <c r="E85" s="109"/>
      <c r="F85" s="115" t="s">
        <v>130</v>
      </c>
      <c r="G85" s="103">
        <f>SUM(H12+H19+H24+H27+H35+H38+H74)</f>
        <v>0</v>
      </c>
      <c r="H85" s="160" t="s">
        <v>45</v>
      </c>
    </row>
    <row r="86" spans="2:8">
      <c r="B86" s="96"/>
      <c r="C86" s="109"/>
      <c r="D86" s="109"/>
      <c r="E86" s="109"/>
      <c r="F86" s="115" t="s">
        <v>131</v>
      </c>
      <c r="G86" s="103">
        <f>SUM(I12+I19+I24+I27+I35+I38+I74)</f>
        <v>0</v>
      </c>
      <c r="H86" s="160" t="s">
        <v>45</v>
      </c>
    </row>
    <row r="87" spans="2:8">
      <c r="B87" s="96"/>
      <c r="C87" s="109"/>
      <c r="D87" s="109"/>
      <c r="E87" s="109"/>
      <c r="F87" s="115" t="s">
        <v>132</v>
      </c>
      <c r="G87" s="103">
        <f>SUM(J12+J19+J24+J27+J35+J38+J74)</f>
        <v>0</v>
      </c>
      <c r="H87" s="160" t="s">
        <v>45</v>
      </c>
    </row>
    <row r="88" spans="2:8">
      <c r="B88" s="96"/>
      <c r="C88" s="109"/>
      <c r="D88" s="109"/>
      <c r="E88" s="109"/>
      <c r="F88" s="115" t="s">
        <v>133</v>
      </c>
      <c r="G88" s="103">
        <f>SUM(K12+K19+K24+K27+K35+K38+K74)</f>
        <v>0</v>
      </c>
      <c r="H88" s="160" t="s">
        <v>45</v>
      </c>
    </row>
    <row r="89" spans="2:8">
      <c r="B89" s="96"/>
      <c r="C89" s="109"/>
      <c r="D89" s="109"/>
      <c r="E89" s="109"/>
      <c r="F89" s="115" t="s">
        <v>134</v>
      </c>
      <c r="G89" s="103">
        <f>SUM(L12+L19+L24+L27+L35+L38+L74)</f>
        <v>0</v>
      </c>
      <c r="H89" s="160" t="s">
        <v>45</v>
      </c>
    </row>
    <row r="90" spans="2:8">
      <c r="B90" s="96"/>
      <c r="C90" s="109"/>
      <c r="D90" s="109"/>
      <c r="E90" s="109"/>
      <c r="F90" s="115" t="s">
        <v>135</v>
      </c>
      <c r="G90" s="103">
        <f>SUM(M12+M19+M24+M27+M35+M38+M74)</f>
        <v>0</v>
      </c>
      <c r="H90" s="160" t="s">
        <v>45</v>
      </c>
    </row>
    <row r="91" spans="2:8">
      <c r="B91" s="96"/>
      <c r="C91" s="109"/>
      <c r="D91" s="109"/>
      <c r="E91" s="109"/>
      <c r="F91" s="115" t="s">
        <v>136</v>
      </c>
      <c r="G91" s="103">
        <f>SUM(N12+N19+N24+N27+N35+N38+N74)</f>
        <v>0</v>
      </c>
      <c r="H91" s="160" t="s">
        <v>45</v>
      </c>
    </row>
    <row r="92" spans="2:8">
      <c r="B92" s="96"/>
      <c r="C92" s="109"/>
      <c r="D92" s="109"/>
      <c r="E92" s="109"/>
      <c r="F92" s="115" t="s">
        <v>137</v>
      </c>
      <c r="G92" s="103">
        <f>SUM(O12+O19+O24+O27+O35+O38+O74)</f>
        <v>0</v>
      </c>
      <c r="H92" s="160" t="s">
        <v>45</v>
      </c>
    </row>
    <row r="93" spans="2:8">
      <c r="B93" s="96"/>
      <c r="C93" s="109"/>
      <c r="D93" s="109"/>
      <c r="E93" s="109"/>
      <c r="F93" s="115" t="s">
        <v>138</v>
      </c>
      <c r="G93" s="103">
        <f>SUM(P12+P19+P24+P27+P35+P38+P74)</f>
        <v>0</v>
      </c>
      <c r="H93" s="160" t="s">
        <v>45</v>
      </c>
    </row>
    <row r="94" spans="2:8">
      <c r="B94" s="96"/>
      <c r="C94" s="109"/>
      <c r="D94" s="109"/>
      <c r="E94" s="109"/>
      <c r="F94" s="115" t="s">
        <v>139</v>
      </c>
      <c r="G94" s="103">
        <f>SUM(Q12+Q19+Q24+Q27+Q35+Q38+Q74)</f>
        <v>0</v>
      </c>
      <c r="H94" s="160" t="s">
        <v>45</v>
      </c>
    </row>
    <row r="95" spans="2:8">
      <c r="B95" s="96"/>
      <c r="C95" s="109"/>
      <c r="D95" s="109"/>
      <c r="E95" s="109"/>
      <c r="F95" s="115" t="s">
        <v>140</v>
      </c>
      <c r="G95" s="127">
        <f>SUM(R12+R19+R24+R27+R35+R38+R74)</f>
        <v>0</v>
      </c>
      <c r="H95" s="160" t="s">
        <v>45</v>
      </c>
    </row>
    <row r="96" spans="2:8">
      <c r="B96" s="96"/>
      <c r="C96" s="109"/>
      <c r="D96" s="109"/>
      <c r="E96" s="109"/>
      <c r="F96" s="115"/>
      <c r="G96" s="126">
        <f>SUM(G83:G95)</f>
        <v>0</v>
      </c>
      <c r="H96" s="160" t="s">
        <v>45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Maine Beaches</oddHeader>
    <oddFooter>&amp;R&amp;P of &amp;N</oddFooter>
  </headerFooter>
  <rowBreaks count="1" manualBreakCount="1">
    <brk id="7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104"/>
  <sheetViews>
    <sheetView zoomScaleNormal="100" workbookViewId="0">
      <pane ySplit="1" topLeftCell="A2" activePane="bottomLeft" state="frozen"/>
      <selection pane="bottomLeft"/>
    </sheetView>
  </sheetViews>
  <sheetFormatPr defaultRowHeight="9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0" ht="37.5" customHeight="1">
      <c r="A1" s="25" t="s">
        <v>15</v>
      </c>
      <c r="B1" s="25" t="s">
        <v>16</v>
      </c>
      <c r="C1" s="25" t="s">
        <v>80</v>
      </c>
      <c r="D1" s="25" t="s">
        <v>105</v>
      </c>
      <c r="E1" s="26" t="s">
        <v>302</v>
      </c>
      <c r="F1" s="26" t="s">
        <v>303</v>
      </c>
      <c r="G1" s="27" t="s">
        <v>106</v>
      </c>
      <c r="H1" s="25" t="s">
        <v>107</v>
      </c>
      <c r="I1" s="25" t="s">
        <v>108</v>
      </c>
      <c r="J1" s="25" t="s">
        <v>109</v>
      </c>
    </row>
    <row r="2" spans="1:10" ht="12.75" customHeight="1">
      <c r="A2" s="72" t="s">
        <v>171</v>
      </c>
      <c r="B2" s="72" t="s">
        <v>174</v>
      </c>
      <c r="C2" s="72" t="s">
        <v>175</v>
      </c>
      <c r="D2" s="72" t="s">
        <v>299</v>
      </c>
      <c r="E2" s="74">
        <v>40337</v>
      </c>
      <c r="F2" s="74">
        <v>40339</v>
      </c>
      <c r="G2" s="72">
        <v>2</v>
      </c>
      <c r="H2" s="72" t="s">
        <v>36</v>
      </c>
      <c r="I2" s="72" t="s">
        <v>37</v>
      </c>
      <c r="J2" s="72" t="s">
        <v>26</v>
      </c>
    </row>
    <row r="3" spans="1:10" ht="12.75" customHeight="1">
      <c r="A3" s="72" t="s">
        <v>171</v>
      </c>
      <c r="B3" s="72" t="s">
        <v>174</v>
      </c>
      <c r="C3" s="72" t="s">
        <v>175</v>
      </c>
      <c r="D3" s="72" t="s">
        <v>299</v>
      </c>
      <c r="E3" s="74">
        <v>40346</v>
      </c>
      <c r="F3" s="74">
        <v>40347</v>
      </c>
      <c r="G3" s="72">
        <v>2</v>
      </c>
      <c r="H3" s="72" t="s">
        <v>36</v>
      </c>
      <c r="I3" s="72" t="s">
        <v>37</v>
      </c>
      <c r="J3" s="72" t="s">
        <v>26</v>
      </c>
    </row>
    <row r="4" spans="1:10" ht="12.75" customHeight="1">
      <c r="A4" s="72" t="s">
        <v>171</v>
      </c>
      <c r="B4" s="72" t="s">
        <v>174</v>
      </c>
      <c r="C4" s="72" t="s">
        <v>175</v>
      </c>
      <c r="D4" s="72" t="s">
        <v>299</v>
      </c>
      <c r="E4" s="74">
        <v>40374</v>
      </c>
      <c r="F4" s="74">
        <v>40375</v>
      </c>
      <c r="G4" s="72">
        <v>1</v>
      </c>
      <c r="H4" s="72" t="s">
        <v>36</v>
      </c>
      <c r="I4" s="72" t="s">
        <v>37</v>
      </c>
      <c r="J4" s="72" t="s">
        <v>26</v>
      </c>
    </row>
    <row r="5" spans="1:10" ht="12.75" customHeight="1">
      <c r="A5" s="72" t="s">
        <v>171</v>
      </c>
      <c r="B5" s="72" t="s">
        <v>174</v>
      </c>
      <c r="C5" s="72" t="s">
        <v>175</v>
      </c>
      <c r="D5" s="72" t="s">
        <v>38</v>
      </c>
      <c r="E5" s="74">
        <v>40339</v>
      </c>
      <c r="F5" s="74">
        <v>40340</v>
      </c>
      <c r="G5" s="72">
        <v>1</v>
      </c>
      <c r="H5" s="72" t="s">
        <v>36</v>
      </c>
      <c r="I5" s="72" t="s">
        <v>37</v>
      </c>
      <c r="J5" s="72" t="s">
        <v>26</v>
      </c>
    </row>
    <row r="6" spans="1:10" ht="12.75" customHeight="1">
      <c r="A6" s="72" t="s">
        <v>171</v>
      </c>
      <c r="B6" s="72" t="s">
        <v>174</v>
      </c>
      <c r="C6" s="72" t="s">
        <v>175</v>
      </c>
      <c r="D6" s="72" t="s">
        <v>38</v>
      </c>
      <c r="E6" s="74">
        <v>40367</v>
      </c>
      <c r="F6" s="74">
        <v>40368</v>
      </c>
      <c r="G6" s="72">
        <v>1</v>
      </c>
      <c r="H6" s="72" t="s">
        <v>36</v>
      </c>
      <c r="I6" s="72" t="s">
        <v>37</v>
      </c>
      <c r="J6" s="72" t="s">
        <v>26</v>
      </c>
    </row>
    <row r="7" spans="1:10" ht="12.75" customHeight="1">
      <c r="A7" s="72" t="s">
        <v>171</v>
      </c>
      <c r="B7" s="72" t="s">
        <v>174</v>
      </c>
      <c r="C7" s="72" t="s">
        <v>175</v>
      </c>
      <c r="D7" s="72" t="s">
        <v>38</v>
      </c>
      <c r="E7" s="74">
        <v>40381</v>
      </c>
      <c r="F7" s="74">
        <v>40382</v>
      </c>
      <c r="G7" s="72">
        <v>1</v>
      </c>
      <c r="H7" s="72" t="s">
        <v>36</v>
      </c>
      <c r="I7" s="72" t="s">
        <v>37</v>
      </c>
      <c r="J7" s="72" t="s">
        <v>26</v>
      </c>
    </row>
    <row r="8" spans="1:10" ht="12.75" customHeight="1">
      <c r="A8" s="72" t="s">
        <v>171</v>
      </c>
      <c r="B8" s="72" t="s">
        <v>174</v>
      </c>
      <c r="C8" s="72" t="s">
        <v>175</v>
      </c>
      <c r="D8" s="72" t="s">
        <v>38</v>
      </c>
      <c r="E8" s="74">
        <v>40386</v>
      </c>
      <c r="F8" s="74">
        <v>40387</v>
      </c>
      <c r="G8" s="72">
        <v>1</v>
      </c>
      <c r="H8" s="72" t="s">
        <v>36</v>
      </c>
      <c r="I8" s="72" t="s">
        <v>37</v>
      </c>
      <c r="J8" s="72" t="s">
        <v>26</v>
      </c>
    </row>
    <row r="9" spans="1:10" ht="12.75" customHeight="1">
      <c r="A9" s="72" t="s">
        <v>171</v>
      </c>
      <c r="B9" s="72" t="s">
        <v>174</v>
      </c>
      <c r="C9" s="72" t="s">
        <v>175</v>
      </c>
      <c r="D9" s="72" t="s">
        <v>38</v>
      </c>
      <c r="E9" s="74">
        <v>40402</v>
      </c>
      <c r="F9" s="74">
        <v>40403</v>
      </c>
      <c r="G9" s="72">
        <v>1</v>
      </c>
      <c r="H9" s="72" t="s">
        <v>36</v>
      </c>
      <c r="I9" s="72" t="s">
        <v>37</v>
      </c>
      <c r="J9" s="72" t="s">
        <v>26</v>
      </c>
    </row>
    <row r="10" spans="1:10" ht="12.75" customHeight="1">
      <c r="A10" s="72" t="s">
        <v>171</v>
      </c>
      <c r="B10" s="72" t="s">
        <v>174</v>
      </c>
      <c r="C10" s="72" t="s">
        <v>175</v>
      </c>
      <c r="D10" s="72" t="s">
        <v>38</v>
      </c>
      <c r="E10" s="74">
        <v>40459</v>
      </c>
      <c r="F10" s="74">
        <v>40460</v>
      </c>
      <c r="G10" s="72">
        <v>1</v>
      </c>
      <c r="H10" s="72" t="s">
        <v>36</v>
      </c>
      <c r="I10" s="72" t="s">
        <v>37</v>
      </c>
      <c r="J10" s="72" t="s">
        <v>26</v>
      </c>
    </row>
    <row r="11" spans="1:10" ht="12.75" customHeight="1">
      <c r="A11" s="72" t="s">
        <v>171</v>
      </c>
      <c r="B11" s="72" t="s">
        <v>176</v>
      </c>
      <c r="C11" s="72" t="s">
        <v>177</v>
      </c>
      <c r="D11" s="72" t="s">
        <v>38</v>
      </c>
      <c r="E11" s="74">
        <v>40352</v>
      </c>
      <c r="F11" s="74">
        <v>40354</v>
      </c>
      <c r="G11" s="72">
        <v>2</v>
      </c>
      <c r="H11" s="72" t="s">
        <v>36</v>
      </c>
      <c r="I11" s="72" t="s">
        <v>37</v>
      </c>
      <c r="J11" s="72" t="s">
        <v>26</v>
      </c>
    </row>
    <row r="12" spans="1:10" ht="12.75" customHeight="1">
      <c r="A12" s="72" t="s">
        <v>171</v>
      </c>
      <c r="B12" s="72" t="s">
        <v>176</v>
      </c>
      <c r="C12" s="72" t="s">
        <v>177</v>
      </c>
      <c r="D12" s="72" t="s">
        <v>38</v>
      </c>
      <c r="E12" s="74">
        <v>40408</v>
      </c>
      <c r="F12" s="74">
        <v>40410</v>
      </c>
      <c r="G12" s="72">
        <v>2</v>
      </c>
      <c r="H12" s="72" t="s">
        <v>36</v>
      </c>
      <c r="I12" s="72" t="s">
        <v>37</v>
      </c>
      <c r="J12" s="72" t="s">
        <v>26</v>
      </c>
    </row>
    <row r="13" spans="1:10" ht="12.75" customHeight="1">
      <c r="A13" s="72" t="s">
        <v>171</v>
      </c>
      <c r="B13" s="72" t="s">
        <v>180</v>
      </c>
      <c r="C13" s="72" t="s">
        <v>181</v>
      </c>
      <c r="D13" s="72" t="s">
        <v>38</v>
      </c>
      <c r="E13" s="74">
        <v>40401</v>
      </c>
      <c r="F13" s="74">
        <v>40403</v>
      </c>
      <c r="G13" s="72">
        <v>2</v>
      </c>
      <c r="H13" s="72" t="s">
        <v>36</v>
      </c>
      <c r="I13" s="72" t="s">
        <v>37</v>
      </c>
      <c r="J13" s="72" t="s">
        <v>26</v>
      </c>
    </row>
    <row r="14" spans="1:10" ht="12.75" customHeight="1">
      <c r="A14" s="72" t="s">
        <v>171</v>
      </c>
      <c r="B14" s="72" t="s">
        <v>186</v>
      </c>
      <c r="C14" s="72" t="s">
        <v>187</v>
      </c>
      <c r="D14" s="72" t="s">
        <v>38</v>
      </c>
      <c r="E14" s="74">
        <v>40346</v>
      </c>
      <c r="F14" s="74">
        <v>40347</v>
      </c>
      <c r="G14" s="72">
        <v>1</v>
      </c>
      <c r="H14" s="72" t="s">
        <v>36</v>
      </c>
      <c r="I14" s="72" t="s">
        <v>37</v>
      </c>
      <c r="J14" s="72" t="s">
        <v>26</v>
      </c>
    </row>
    <row r="15" spans="1:10" ht="12.75" customHeight="1">
      <c r="A15" s="72" t="s">
        <v>171</v>
      </c>
      <c r="B15" s="72" t="s">
        <v>186</v>
      </c>
      <c r="C15" s="72" t="s">
        <v>187</v>
      </c>
      <c r="D15" s="72" t="s">
        <v>38</v>
      </c>
      <c r="E15" s="74">
        <v>40353</v>
      </c>
      <c r="F15" s="74">
        <v>40354</v>
      </c>
      <c r="G15" s="72">
        <v>2</v>
      </c>
      <c r="H15" s="72" t="s">
        <v>36</v>
      </c>
      <c r="I15" s="72" t="s">
        <v>37</v>
      </c>
      <c r="J15" s="72" t="s">
        <v>26</v>
      </c>
    </row>
    <row r="16" spans="1:10" ht="12.75" customHeight="1">
      <c r="A16" s="72" t="s">
        <v>171</v>
      </c>
      <c r="B16" s="72" t="s">
        <v>186</v>
      </c>
      <c r="C16" s="72" t="s">
        <v>187</v>
      </c>
      <c r="D16" s="72" t="s">
        <v>38</v>
      </c>
      <c r="E16" s="74">
        <v>40358</v>
      </c>
      <c r="F16" s="74">
        <v>40359</v>
      </c>
      <c r="G16" s="72">
        <v>2</v>
      </c>
      <c r="H16" s="72" t="s">
        <v>36</v>
      </c>
      <c r="I16" s="72" t="s">
        <v>37</v>
      </c>
      <c r="J16" s="72" t="s">
        <v>26</v>
      </c>
    </row>
    <row r="17" spans="1:11" ht="12.75" customHeight="1">
      <c r="A17" s="72" t="s">
        <v>171</v>
      </c>
      <c r="B17" s="72" t="s">
        <v>186</v>
      </c>
      <c r="C17" s="72" t="s">
        <v>187</v>
      </c>
      <c r="D17" s="72" t="s">
        <v>38</v>
      </c>
      <c r="E17" s="74">
        <v>40374</v>
      </c>
      <c r="F17" s="74">
        <v>40375</v>
      </c>
      <c r="G17" s="72">
        <v>2</v>
      </c>
      <c r="H17" s="72" t="s">
        <v>36</v>
      </c>
      <c r="I17" s="72" t="s">
        <v>37</v>
      </c>
      <c r="J17" s="72" t="s">
        <v>26</v>
      </c>
    </row>
    <row r="18" spans="1:11" ht="12.75" customHeight="1">
      <c r="A18" s="72" t="s">
        <v>171</v>
      </c>
      <c r="B18" s="72" t="s">
        <v>186</v>
      </c>
      <c r="C18" s="72" t="s">
        <v>187</v>
      </c>
      <c r="D18" s="72" t="s">
        <v>38</v>
      </c>
      <c r="E18" s="74">
        <v>40407</v>
      </c>
      <c r="F18" s="74">
        <v>40408</v>
      </c>
      <c r="G18" s="72">
        <v>1</v>
      </c>
      <c r="H18" s="72" t="s">
        <v>36</v>
      </c>
      <c r="I18" s="72" t="s">
        <v>37</v>
      </c>
      <c r="J18" s="72" t="s">
        <v>26</v>
      </c>
    </row>
    <row r="19" spans="1:11" ht="12.75" customHeight="1">
      <c r="A19" s="72" t="s">
        <v>171</v>
      </c>
      <c r="B19" s="72" t="s">
        <v>186</v>
      </c>
      <c r="C19" s="72" t="s">
        <v>187</v>
      </c>
      <c r="D19" s="72" t="s">
        <v>38</v>
      </c>
      <c r="E19" s="74">
        <v>40414</v>
      </c>
      <c r="F19" s="74">
        <v>40415</v>
      </c>
      <c r="G19" s="72">
        <v>2</v>
      </c>
      <c r="H19" s="72" t="s">
        <v>36</v>
      </c>
      <c r="I19" s="72" t="s">
        <v>37</v>
      </c>
      <c r="J19" s="72" t="s">
        <v>26</v>
      </c>
    </row>
    <row r="20" spans="1:11" ht="12.75" customHeight="1">
      <c r="A20" s="72" t="s">
        <v>171</v>
      </c>
      <c r="B20" s="72" t="s">
        <v>186</v>
      </c>
      <c r="C20" s="72" t="s">
        <v>187</v>
      </c>
      <c r="D20" s="72" t="s">
        <v>38</v>
      </c>
      <c r="E20" s="74">
        <v>40416</v>
      </c>
      <c r="F20" s="74">
        <v>40417</v>
      </c>
      <c r="G20" s="72">
        <v>1</v>
      </c>
      <c r="H20" s="72" t="s">
        <v>36</v>
      </c>
      <c r="I20" s="72" t="s">
        <v>37</v>
      </c>
      <c r="J20" s="72" t="s">
        <v>26</v>
      </c>
    </row>
    <row r="21" spans="1:11" ht="12.75" customHeight="1">
      <c r="A21" s="73" t="s">
        <v>171</v>
      </c>
      <c r="B21" s="73" t="s">
        <v>188</v>
      </c>
      <c r="C21" s="73" t="s">
        <v>189</v>
      </c>
      <c r="D21" s="73" t="s">
        <v>38</v>
      </c>
      <c r="E21" s="75">
        <v>40400</v>
      </c>
      <c r="F21" s="75">
        <v>40402</v>
      </c>
      <c r="G21" s="73">
        <v>3</v>
      </c>
      <c r="H21" s="73" t="s">
        <v>36</v>
      </c>
      <c r="I21" s="73" t="s">
        <v>37</v>
      </c>
      <c r="J21" s="73" t="s">
        <v>26</v>
      </c>
    </row>
    <row r="22" spans="1:11" ht="12.75" customHeight="1">
      <c r="A22" s="33"/>
      <c r="B22" s="62">
        <f>SUM(IF(FREQUENCY(MATCH(B2:B21,B2:B21,0),MATCH(B2:B21,B2:B21,0))&gt;0,1))</f>
        <v>5</v>
      </c>
      <c r="C22" s="62"/>
      <c r="D22" s="29">
        <f>COUNTA(D2:D21)</f>
        <v>20</v>
      </c>
      <c r="E22" s="29"/>
      <c r="F22" s="29"/>
      <c r="G22" s="29">
        <f>SUM(G2:G21)</f>
        <v>31</v>
      </c>
      <c r="H22" s="33"/>
      <c r="I22" s="33"/>
      <c r="J22" s="33"/>
    </row>
    <row r="23" spans="1:11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1" ht="12.75" customHeight="1">
      <c r="A24" s="72" t="s">
        <v>190</v>
      </c>
      <c r="B24" s="72" t="s">
        <v>193</v>
      </c>
      <c r="C24" s="72" t="s">
        <v>194</v>
      </c>
      <c r="D24" s="72" t="s">
        <v>38</v>
      </c>
      <c r="E24" s="74">
        <v>40374</v>
      </c>
      <c r="F24" s="74">
        <v>40375</v>
      </c>
      <c r="G24" s="72">
        <v>2</v>
      </c>
      <c r="H24" s="72" t="s">
        <v>36</v>
      </c>
      <c r="I24" s="72" t="s">
        <v>37</v>
      </c>
      <c r="J24" s="72" t="s">
        <v>26</v>
      </c>
    </row>
    <row r="25" spans="1:11" ht="12.75" customHeight="1">
      <c r="A25" s="73" t="s">
        <v>190</v>
      </c>
      <c r="B25" s="73" t="s">
        <v>199</v>
      </c>
      <c r="C25" s="73" t="s">
        <v>200</v>
      </c>
      <c r="D25" s="73" t="s">
        <v>38</v>
      </c>
      <c r="E25" s="75">
        <v>40374</v>
      </c>
      <c r="F25" s="75">
        <v>40375</v>
      </c>
      <c r="G25" s="73">
        <v>2</v>
      </c>
      <c r="H25" s="73" t="s">
        <v>36</v>
      </c>
      <c r="I25" s="73" t="s">
        <v>37</v>
      </c>
      <c r="J25" s="73" t="s">
        <v>26</v>
      </c>
    </row>
    <row r="26" spans="1:11" ht="12.75" customHeight="1">
      <c r="A26" s="33"/>
      <c r="B26" s="62">
        <f>SUM(IF(FREQUENCY(MATCH(B24:B25,B24:B25,0),MATCH(B24:B25,B24:B25,0))&gt;0,1))</f>
        <v>2</v>
      </c>
      <c r="C26" s="62"/>
      <c r="D26" s="29">
        <f>COUNTA(D24:D25)</f>
        <v>2</v>
      </c>
      <c r="E26" s="29"/>
      <c r="F26" s="29"/>
      <c r="G26" s="29">
        <f>SUM(G24:G25)</f>
        <v>4</v>
      </c>
      <c r="H26" s="33"/>
      <c r="I26" s="55"/>
      <c r="J26" s="55"/>
    </row>
    <row r="27" spans="1:11" ht="12.75" customHeight="1">
      <c r="A27" s="33"/>
      <c r="B27" s="33"/>
      <c r="C27" s="33"/>
      <c r="D27" s="33"/>
      <c r="E27" s="33"/>
      <c r="F27" s="33"/>
      <c r="G27" s="33"/>
      <c r="H27" s="33"/>
      <c r="I27" s="55"/>
      <c r="J27" s="55"/>
    </row>
    <row r="28" spans="1:11" ht="12.75" customHeight="1">
      <c r="A28" s="72" t="s">
        <v>201</v>
      </c>
      <c r="B28" s="72" t="s">
        <v>202</v>
      </c>
      <c r="C28" s="72" t="s">
        <v>203</v>
      </c>
      <c r="D28" s="72" t="s">
        <v>38</v>
      </c>
      <c r="E28" s="74">
        <v>40345</v>
      </c>
      <c r="F28" s="74">
        <v>40352</v>
      </c>
      <c r="G28" s="72">
        <v>7</v>
      </c>
      <c r="H28" s="72" t="s">
        <v>36</v>
      </c>
      <c r="I28" s="72" t="s">
        <v>37</v>
      </c>
      <c r="J28" s="72" t="s">
        <v>26</v>
      </c>
      <c r="K28" s="72"/>
    </row>
    <row r="29" spans="1:11" ht="12.75" customHeight="1">
      <c r="A29" s="72" t="s">
        <v>201</v>
      </c>
      <c r="B29" s="72" t="s">
        <v>202</v>
      </c>
      <c r="C29" s="72" t="s">
        <v>203</v>
      </c>
      <c r="D29" s="72" t="s">
        <v>38</v>
      </c>
      <c r="E29" s="74">
        <v>40359</v>
      </c>
      <c r="F29" s="74">
        <v>40360</v>
      </c>
      <c r="G29" s="72">
        <v>1</v>
      </c>
      <c r="H29" s="72" t="s">
        <v>36</v>
      </c>
      <c r="I29" s="72" t="s">
        <v>37</v>
      </c>
      <c r="J29" s="72" t="s">
        <v>26</v>
      </c>
      <c r="K29" s="72"/>
    </row>
    <row r="30" spans="1:11" ht="12.75" customHeight="1">
      <c r="A30" s="72" t="s">
        <v>201</v>
      </c>
      <c r="B30" s="72" t="s">
        <v>202</v>
      </c>
      <c r="C30" s="72" t="s">
        <v>203</v>
      </c>
      <c r="D30" s="72" t="s">
        <v>38</v>
      </c>
      <c r="E30" s="74">
        <v>40373</v>
      </c>
      <c r="F30" s="74">
        <v>40380</v>
      </c>
      <c r="G30" s="72">
        <v>7</v>
      </c>
      <c r="H30" s="72" t="s">
        <v>36</v>
      </c>
      <c r="I30" s="72" t="s">
        <v>37</v>
      </c>
      <c r="J30" s="72" t="s">
        <v>26</v>
      </c>
      <c r="K30" s="72"/>
    </row>
    <row r="31" spans="1:11" ht="12.75" customHeight="1">
      <c r="A31" s="72" t="s">
        <v>201</v>
      </c>
      <c r="B31" s="72" t="s">
        <v>202</v>
      </c>
      <c r="C31" s="72" t="s">
        <v>203</v>
      </c>
      <c r="D31" s="72" t="s">
        <v>38</v>
      </c>
      <c r="E31" s="74">
        <v>40401</v>
      </c>
      <c r="F31" s="74">
        <v>40408</v>
      </c>
      <c r="G31" s="72">
        <v>7</v>
      </c>
      <c r="H31" s="72" t="s">
        <v>36</v>
      </c>
      <c r="I31" s="72" t="s">
        <v>37</v>
      </c>
      <c r="J31" s="72" t="s">
        <v>26</v>
      </c>
      <c r="K31" s="72"/>
    </row>
    <row r="32" spans="1:11" ht="12.75" customHeight="1">
      <c r="A32" s="72" t="s">
        <v>201</v>
      </c>
      <c r="B32" s="72" t="s">
        <v>202</v>
      </c>
      <c r="C32" s="72" t="s">
        <v>203</v>
      </c>
      <c r="D32" s="72" t="s">
        <v>38</v>
      </c>
      <c r="E32" s="74">
        <v>40415</v>
      </c>
      <c r="F32" s="74">
        <v>40417</v>
      </c>
      <c r="G32" s="72">
        <v>3</v>
      </c>
      <c r="H32" s="72" t="s">
        <v>36</v>
      </c>
      <c r="I32" s="72" t="s">
        <v>37</v>
      </c>
      <c r="J32" s="72" t="s">
        <v>26</v>
      </c>
      <c r="K32" s="72"/>
    </row>
    <row r="33" spans="1:11" ht="12.75" customHeight="1">
      <c r="A33" s="72" t="s">
        <v>201</v>
      </c>
      <c r="B33" s="72" t="s">
        <v>204</v>
      </c>
      <c r="C33" s="72" t="s">
        <v>205</v>
      </c>
      <c r="D33" s="72" t="s">
        <v>38</v>
      </c>
      <c r="E33" s="74">
        <v>40359</v>
      </c>
      <c r="F33" s="74">
        <v>40360</v>
      </c>
      <c r="G33" s="72">
        <v>1</v>
      </c>
      <c r="H33" s="72" t="s">
        <v>36</v>
      </c>
      <c r="I33" s="72" t="s">
        <v>37</v>
      </c>
      <c r="J33" s="72" t="s">
        <v>26</v>
      </c>
      <c r="K33" s="72"/>
    </row>
    <row r="34" spans="1:11" ht="12.75" customHeight="1">
      <c r="A34" s="72" t="s">
        <v>201</v>
      </c>
      <c r="B34" s="72" t="s">
        <v>204</v>
      </c>
      <c r="C34" s="72" t="s">
        <v>205</v>
      </c>
      <c r="D34" s="72" t="s">
        <v>38</v>
      </c>
      <c r="E34" s="74">
        <v>40401</v>
      </c>
      <c r="F34" s="74">
        <v>40402</v>
      </c>
      <c r="G34" s="72">
        <v>2</v>
      </c>
      <c r="H34" s="72" t="s">
        <v>36</v>
      </c>
      <c r="I34" s="72" t="s">
        <v>37</v>
      </c>
      <c r="J34" s="72" t="s">
        <v>26</v>
      </c>
      <c r="K34" s="72"/>
    </row>
    <row r="35" spans="1:11" ht="12.75" customHeight="1">
      <c r="A35" s="72" t="s">
        <v>201</v>
      </c>
      <c r="B35" s="72" t="s">
        <v>204</v>
      </c>
      <c r="C35" s="72" t="s">
        <v>205</v>
      </c>
      <c r="D35" s="72" t="s">
        <v>38</v>
      </c>
      <c r="E35" s="74">
        <v>40416</v>
      </c>
      <c r="F35" s="74">
        <v>40422</v>
      </c>
      <c r="G35" s="72">
        <v>7</v>
      </c>
      <c r="H35" s="72" t="s">
        <v>36</v>
      </c>
      <c r="I35" s="72" t="s">
        <v>37</v>
      </c>
      <c r="J35" s="72" t="s">
        <v>26</v>
      </c>
      <c r="K35" s="72"/>
    </row>
    <row r="36" spans="1:11" ht="12.75" customHeight="1">
      <c r="A36" s="73" t="s">
        <v>201</v>
      </c>
      <c r="B36" s="73" t="s">
        <v>206</v>
      </c>
      <c r="C36" s="73" t="s">
        <v>207</v>
      </c>
      <c r="D36" s="73" t="s">
        <v>38</v>
      </c>
      <c r="E36" s="75">
        <v>40345</v>
      </c>
      <c r="F36" s="75">
        <v>40347</v>
      </c>
      <c r="G36" s="73">
        <v>2</v>
      </c>
      <c r="H36" s="73" t="s">
        <v>36</v>
      </c>
      <c r="I36" s="73" t="s">
        <v>37</v>
      </c>
      <c r="J36" s="73" t="s">
        <v>26</v>
      </c>
      <c r="K36" s="72"/>
    </row>
    <row r="37" spans="1:11" ht="12.75" customHeight="1">
      <c r="A37" s="33"/>
      <c r="B37" s="62">
        <f>SUM(IF(FREQUENCY(MATCH(B28:B36,B28:B36,0),MATCH(B28:B36,B28:B36,0))&gt;0,1))</f>
        <v>3</v>
      </c>
      <c r="C37" s="34"/>
      <c r="D37" s="29">
        <f>COUNTA(D28:D36)</f>
        <v>9</v>
      </c>
      <c r="E37" s="29"/>
      <c r="F37" s="29"/>
      <c r="G37" s="29">
        <f>SUM(G28:G36)</f>
        <v>37</v>
      </c>
      <c r="H37" s="33"/>
      <c r="I37" s="33"/>
      <c r="J37" s="33"/>
    </row>
    <row r="38" spans="1:11" ht="12.75" customHeight="1">
      <c r="A38" s="33"/>
      <c r="B38" s="62"/>
      <c r="C38" s="34"/>
      <c r="D38" s="29"/>
      <c r="E38" s="29"/>
      <c r="F38" s="29"/>
      <c r="G38" s="29"/>
      <c r="H38" s="33"/>
      <c r="I38" s="33"/>
      <c r="J38" s="33"/>
    </row>
    <row r="39" spans="1:11" ht="12.75" customHeight="1">
      <c r="A39" s="72" t="s">
        <v>211</v>
      </c>
      <c r="B39" s="72" t="s">
        <v>214</v>
      </c>
      <c r="C39" s="72" t="s">
        <v>215</v>
      </c>
      <c r="D39" s="72" t="s">
        <v>38</v>
      </c>
      <c r="E39" s="74">
        <v>40337</v>
      </c>
      <c r="F39" s="74">
        <v>40339</v>
      </c>
      <c r="G39" s="72">
        <v>2</v>
      </c>
      <c r="H39" s="72" t="s">
        <v>36</v>
      </c>
      <c r="I39" s="72" t="s">
        <v>37</v>
      </c>
      <c r="J39" s="72" t="s">
        <v>26</v>
      </c>
      <c r="K39" s="72"/>
    </row>
    <row r="40" spans="1:11" ht="12.75" customHeight="1">
      <c r="A40" s="72" t="s">
        <v>211</v>
      </c>
      <c r="B40" s="72" t="s">
        <v>214</v>
      </c>
      <c r="C40" s="72" t="s">
        <v>215</v>
      </c>
      <c r="D40" s="72" t="s">
        <v>38</v>
      </c>
      <c r="E40" s="74">
        <v>40400</v>
      </c>
      <c r="F40" s="74">
        <v>40407</v>
      </c>
      <c r="G40" s="72">
        <v>7</v>
      </c>
      <c r="H40" s="72" t="s">
        <v>36</v>
      </c>
      <c r="I40" s="72" t="s">
        <v>37</v>
      </c>
      <c r="J40" s="72" t="s">
        <v>26</v>
      </c>
      <c r="K40" s="72"/>
    </row>
    <row r="41" spans="1:11" ht="12.75" customHeight="1">
      <c r="A41" s="72" t="s">
        <v>211</v>
      </c>
      <c r="B41" s="72" t="s">
        <v>218</v>
      </c>
      <c r="C41" s="72" t="s">
        <v>219</v>
      </c>
      <c r="D41" s="72" t="s">
        <v>38</v>
      </c>
      <c r="E41" s="74">
        <v>40400</v>
      </c>
      <c r="F41" s="74">
        <v>40402</v>
      </c>
      <c r="G41" s="72">
        <v>3</v>
      </c>
      <c r="H41" s="72" t="s">
        <v>36</v>
      </c>
      <c r="I41" s="72" t="s">
        <v>37</v>
      </c>
      <c r="J41" s="72" t="s">
        <v>26</v>
      </c>
      <c r="K41" s="72"/>
    </row>
    <row r="42" spans="1:11" ht="12.75" customHeight="1">
      <c r="A42" s="72" t="s">
        <v>211</v>
      </c>
      <c r="B42" s="72" t="s">
        <v>220</v>
      </c>
      <c r="C42" s="72" t="s">
        <v>221</v>
      </c>
      <c r="D42" s="72" t="s">
        <v>38</v>
      </c>
      <c r="E42" s="74">
        <v>40400</v>
      </c>
      <c r="F42" s="74">
        <v>40402</v>
      </c>
      <c r="G42" s="72">
        <v>3</v>
      </c>
      <c r="H42" s="72" t="s">
        <v>36</v>
      </c>
      <c r="I42" s="72" t="s">
        <v>37</v>
      </c>
      <c r="J42" s="72" t="s">
        <v>26</v>
      </c>
      <c r="K42" s="72"/>
    </row>
    <row r="43" spans="1:11" ht="12.75" customHeight="1">
      <c r="A43" s="72" t="s">
        <v>211</v>
      </c>
      <c r="B43" s="72" t="s">
        <v>222</v>
      </c>
      <c r="C43" s="72" t="s">
        <v>223</v>
      </c>
      <c r="D43" s="72" t="s">
        <v>38</v>
      </c>
      <c r="E43" s="74">
        <v>40351</v>
      </c>
      <c r="F43" s="74">
        <v>40353</v>
      </c>
      <c r="G43" s="72">
        <v>2</v>
      </c>
      <c r="H43" s="72" t="s">
        <v>36</v>
      </c>
      <c r="I43" s="72" t="s">
        <v>37</v>
      </c>
      <c r="J43" s="72" t="s">
        <v>26</v>
      </c>
      <c r="K43" s="72"/>
    </row>
    <row r="44" spans="1:11" ht="12.75" customHeight="1">
      <c r="A44" s="73" t="s">
        <v>211</v>
      </c>
      <c r="B44" s="73" t="s">
        <v>222</v>
      </c>
      <c r="C44" s="73" t="s">
        <v>223</v>
      </c>
      <c r="D44" s="73" t="s">
        <v>38</v>
      </c>
      <c r="E44" s="75">
        <v>40400</v>
      </c>
      <c r="F44" s="75">
        <v>40407</v>
      </c>
      <c r="G44" s="73">
        <v>7</v>
      </c>
      <c r="H44" s="73" t="s">
        <v>36</v>
      </c>
      <c r="I44" s="73" t="s">
        <v>37</v>
      </c>
      <c r="J44" s="73" t="s">
        <v>26</v>
      </c>
      <c r="K44" s="72"/>
    </row>
    <row r="45" spans="1:11" ht="12.75" customHeight="1">
      <c r="A45" s="33"/>
      <c r="B45" s="62">
        <f>SUM(IF(FREQUENCY(MATCH(B39:B44,B39:B44,0),MATCH(B39:B44,B39:B44,0))&gt;0,1))</f>
        <v>4</v>
      </c>
      <c r="C45" s="34"/>
      <c r="D45" s="29">
        <f>COUNTA(D39:D44)</f>
        <v>6</v>
      </c>
      <c r="E45" s="29"/>
      <c r="F45" s="29"/>
      <c r="G45" s="29">
        <f>SUM(G39:G44)</f>
        <v>24</v>
      </c>
      <c r="H45" s="33"/>
      <c r="I45" s="33"/>
      <c r="J45" s="33"/>
    </row>
    <row r="46" spans="1:11" ht="12.75" customHeight="1">
      <c r="A46" s="33"/>
      <c r="B46" s="62"/>
      <c r="C46" s="34"/>
      <c r="D46" s="29"/>
      <c r="E46" s="29"/>
      <c r="F46" s="29"/>
      <c r="G46" s="29"/>
      <c r="H46" s="33"/>
      <c r="I46" s="33"/>
      <c r="J46" s="33"/>
    </row>
    <row r="47" spans="1:11" ht="12.75" customHeight="1">
      <c r="A47" s="72" t="s">
        <v>224</v>
      </c>
      <c r="B47" s="72" t="s">
        <v>225</v>
      </c>
      <c r="C47" s="72" t="s">
        <v>226</v>
      </c>
      <c r="D47" s="72" t="s">
        <v>38</v>
      </c>
      <c r="E47" s="74">
        <v>40359</v>
      </c>
      <c r="F47" s="74">
        <v>40360</v>
      </c>
      <c r="G47" s="72">
        <v>1</v>
      </c>
      <c r="H47" s="72" t="s">
        <v>36</v>
      </c>
      <c r="I47" s="72" t="s">
        <v>37</v>
      </c>
      <c r="J47" s="72" t="s">
        <v>26</v>
      </c>
      <c r="K47" s="72"/>
    </row>
    <row r="48" spans="1:11" ht="12.75" customHeight="1">
      <c r="A48" s="72" t="s">
        <v>224</v>
      </c>
      <c r="B48" s="72" t="s">
        <v>225</v>
      </c>
      <c r="C48" s="72" t="s">
        <v>226</v>
      </c>
      <c r="D48" s="72" t="s">
        <v>38</v>
      </c>
      <c r="E48" s="74">
        <v>40373</v>
      </c>
      <c r="F48" s="74">
        <v>40375</v>
      </c>
      <c r="G48" s="72">
        <v>2</v>
      </c>
      <c r="H48" s="72" t="s">
        <v>36</v>
      </c>
      <c r="I48" s="72" t="s">
        <v>37</v>
      </c>
      <c r="J48" s="72" t="s">
        <v>26</v>
      </c>
      <c r="K48" s="72"/>
    </row>
    <row r="49" spans="1:11" ht="12.75" customHeight="1">
      <c r="A49" s="72" t="s">
        <v>224</v>
      </c>
      <c r="B49" s="72" t="s">
        <v>225</v>
      </c>
      <c r="C49" s="72" t="s">
        <v>226</v>
      </c>
      <c r="D49" s="72" t="s">
        <v>38</v>
      </c>
      <c r="E49" s="74">
        <v>40401</v>
      </c>
      <c r="F49" s="74">
        <v>40402</v>
      </c>
      <c r="G49" s="72">
        <v>2</v>
      </c>
      <c r="H49" s="72" t="s">
        <v>36</v>
      </c>
      <c r="I49" s="72" t="s">
        <v>37</v>
      </c>
      <c r="J49" s="72" t="s">
        <v>26</v>
      </c>
      <c r="K49" s="72"/>
    </row>
    <row r="50" spans="1:11" ht="12.75" customHeight="1">
      <c r="A50" s="73" t="s">
        <v>224</v>
      </c>
      <c r="B50" s="73" t="s">
        <v>225</v>
      </c>
      <c r="C50" s="73" t="s">
        <v>226</v>
      </c>
      <c r="D50" s="73" t="s">
        <v>38</v>
      </c>
      <c r="E50" s="75">
        <v>40415</v>
      </c>
      <c r="F50" s="75">
        <v>40417</v>
      </c>
      <c r="G50" s="73">
        <v>3</v>
      </c>
      <c r="H50" s="73" t="s">
        <v>36</v>
      </c>
      <c r="I50" s="73" t="s">
        <v>37</v>
      </c>
      <c r="J50" s="73" t="s">
        <v>26</v>
      </c>
      <c r="K50" s="72"/>
    </row>
    <row r="51" spans="1:11" ht="12.75" customHeight="1">
      <c r="A51" s="33"/>
      <c r="B51" s="62">
        <f>SUM(IF(FREQUENCY(MATCH(B47:B50,B47:B50,0),MATCH(B47:B50,B47:B50,0))&gt;0,1))</f>
        <v>1</v>
      </c>
      <c r="C51" s="34"/>
      <c r="D51" s="29">
        <f>COUNTA(D47:D50)</f>
        <v>4</v>
      </c>
      <c r="E51" s="29"/>
      <c r="F51" s="29"/>
      <c r="G51" s="29">
        <f>SUM(G47:G50)</f>
        <v>8</v>
      </c>
      <c r="H51" s="33"/>
      <c r="I51" s="33"/>
      <c r="J51" s="33"/>
    </row>
    <row r="52" spans="1:11" ht="12.75" customHeight="1">
      <c r="A52" s="33"/>
      <c r="B52" s="62"/>
      <c r="C52" s="34"/>
      <c r="D52" s="29"/>
      <c r="E52" s="29"/>
      <c r="F52" s="29"/>
      <c r="G52" s="29"/>
      <c r="H52" s="33"/>
      <c r="I52" s="33"/>
      <c r="J52" s="33"/>
    </row>
    <row r="53" spans="1:11" ht="12.75" customHeight="1">
      <c r="A53" s="72" t="s">
        <v>227</v>
      </c>
      <c r="B53" s="72" t="s">
        <v>230</v>
      </c>
      <c r="C53" s="72" t="s">
        <v>231</v>
      </c>
      <c r="D53" s="72" t="s">
        <v>38</v>
      </c>
      <c r="E53" s="74">
        <v>40374</v>
      </c>
      <c r="F53" s="74">
        <v>40375</v>
      </c>
      <c r="G53" s="72">
        <v>2</v>
      </c>
      <c r="H53" s="72" t="s">
        <v>36</v>
      </c>
      <c r="I53" s="72" t="s">
        <v>37</v>
      </c>
      <c r="J53" s="72" t="s">
        <v>26</v>
      </c>
    </row>
    <row r="54" spans="1:11" ht="12.75" customHeight="1">
      <c r="A54" s="72" t="s">
        <v>227</v>
      </c>
      <c r="B54" s="72" t="s">
        <v>230</v>
      </c>
      <c r="C54" s="72" t="s">
        <v>231</v>
      </c>
      <c r="D54" s="72" t="s">
        <v>38</v>
      </c>
      <c r="E54" s="74">
        <v>40416</v>
      </c>
      <c r="F54" s="74">
        <v>40417</v>
      </c>
      <c r="G54" s="72">
        <v>1</v>
      </c>
      <c r="H54" s="72" t="s">
        <v>36</v>
      </c>
      <c r="I54" s="72" t="s">
        <v>37</v>
      </c>
      <c r="J54" s="72" t="s">
        <v>26</v>
      </c>
    </row>
    <row r="55" spans="1:11" ht="12.75" customHeight="1">
      <c r="A55" s="72" t="s">
        <v>227</v>
      </c>
      <c r="B55" s="72" t="s">
        <v>232</v>
      </c>
      <c r="C55" s="72" t="s">
        <v>233</v>
      </c>
      <c r="D55" s="72" t="s">
        <v>38</v>
      </c>
      <c r="E55" s="74">
        <v>40352</v>
      </c>
      <c r="F55" s="74">
        <v>40353</v>
      </c>
      <c r="G55" s="72">
        <v>1</v>
      </c>
      <c r="H55" s="72" t="s">
        <v>36</v>
      </c>
      <c r="I55" s="72" t="s">
        <v>37</v>
      </c>
      <c r="J55" s="72" t="s">
        <v>26</v>
      </c>
    </row>
    <row r="56" spans="1:11" ht="12.75" customHeight="1">
      <c r="A56" s="72" t="s">
        <v>227</v>
      </c>
      <c r="B56" s="72" t="s">
        <v>234</v>
      </c>
      <c r="C56" s="72" t="s">
        <v>235</v>
      </c>
      <c r="D56" s="72" t="s">
        <v>38</v>
      </c>
      <c r="E56" s="74">
        <v>40331</v>
      </c>
      <c r="F56" s="74">
        <v>40338</v>
      </c>
      <c r="G56" s="72">
        <v>7</v>
      </c>
      <c r="H56" s="72" t="s">
        <v>36</v>
      </c>
      <c r="I56" s="72" t="s">
        <v>37</v>
      </c>
      <c r="J56" s="72" t="s">
        <v>26</v>
      </c>
    </row>
    <row r="57" spans="1:11" ht="12.75" customHeight="1">
      <c r="A57" s="72" t="s">
        <v>227</v>
      </c>
      <c r="B57" s="72" t="s">
        <v>246</v>
      </c>
      <c r="C57" s="72" t="s">
        <v>247</v>
      </c>
      <c r="D57" s="72" t="s">
        <v>38</v>
      </c>
      <c r="E57" s="74">
        <v>40416</v>
      </c>
      <c r="F57" s="74">
        <v>40417</v>
      </c>
      <c r="G57" s="72">
        <v>2</v>
      </c>
      <c r="H57" s="72" t="s">
        <v>36</v>
      </c>
      <c r="I57" s="72" t="s">
        <v>37</v>
      </c>
      <c r="J57" s="72" t="s">
        <v>26</v>
      </c>
    </row>
    <row r="58" spans="1:11" ht="12.75" customHeight="1">
      <c r="A58" s="72" t="s">
        <v>227</v>
      </c>
      <c r="B58" s="72" t="s">
        <v>252</v>
      </c>
      <c r="C58" s="72" t="s">
        <v>253</v>
      </c>
      <c r="D58" s="72" t="s">
        <v>38</v>
      </c>
      <c r="E58" s="74">
        <v>40373</v>
      </c>
      <c r="F58" s="74">
        <v>40379</v>
      </c>
      <c r="G58" s="72">
        <v>6</v>
      </c>
      <c r="H58" s="72" t="s">
        <v>36</v>
      </c>
      <c r="I58" s="72" t="s">
        <v>37</v>
      </c>
      <c r="J58" s="72" t="s">
        <v>26</v>
      </c>
    </row>
    <row r="59" spans="1:11" ht="12.75" customHeight="1">
      <c r="A59" s="72" t="s">
        <v>227</v>
      </c>
      <c r="B59" s="72" t="s">
        <v>252</v>
      </c>
      <c r="C59" s="72" t="s">
        <v>253</v>
      </c>
      <c r="D59" s="72" t="s">
        <v>38</v>
      </c>
      <c r="E59" s="74">
        <v>40380</v>
      </c>
      <c r="F59" s="74">
        <v>40382</v>
      </c>
      <c r="G59" s="72">
        <v>2</v>
      </c>
      <c r="H59" s="72" t="s">
        <v>36</v>
      </c>
      <c r="I59" s="72" t="s">
        <v>37</v>
      </c>
      <c r="J59" s="72" t="s">
        <v>26</v>
      </c>
    </row>
    <row r="60" spans="1:11" ht="12.75" customHeight="1">
      <c r="A60" s="72" t="s">
        <v>227</v>
      </c>
      <c r="B60" s="72" t="s">
        <v>252</v>
      </c>
      <c r="C60" s="72" t="s">
        <v>253</v>
      </c>
      <c r="D60" s="72" t="s">
        <v>38</v>
      </c>
      <c r="E60" s="74">
        <v>40401</v>
      </c>
      <c r="F60" s="74">
        <v>40402</v>
      </c>
      <c r="G60" s="72">
        <v>1</v>
      </c>
      <c r="H60" s="72" t="s">
        <v>36</v>
      </c>
      <c r="I60" s="72" t="s">
        <v>37</v>
      </c>
      <c r="J60" s="72" t="s">
        <v>26</v>
      </c>
    </row>
    <row r="61" spans="1:11" ht="12.75" customHeight="1">
      <c r="A61" s="72" t="s">
        <v>227</v>
      </c>
      <c r="B61" s="72" t="s">
        <v>254</v>
      </c>
      <c r="C61" s="72" t="s">
        <v>255</v>
      </c>
      <c r="D61" s="72" t="s">
        <v>38</v>
      </c>
      <c r="E61" s="74">
        <v>40345</v>
      </c>
      <c r="F61" s="74">
        <v>40346</v>
      </c>
      <c r="G61" s="72">
        <v>2</v>
      </c>
      <c r="H61" s="72" t="s">
        <v>36</v>
      </c>
      <c r="I61" s="72" t="s">
        <v>37</v>
      </c>
      <c r="J61" s="72" t="s">
        <v>26</v>
      </c>
    </row>
    <row r="62" spans="1:11" ht="12.75" customHeight="1">
      <c r="A62" s="72" t="s">
        <v>227</v>
      </c>
      <c r="B62" s="72" t="s">
        <v>254</v>
      </c>
      <c r="C62" s="72" t="s">
        <v>255</v>
      </c>
      <c r="D62" s="72" t="s">
        <v>38</v>
      </c>
      <c r="E62" s="74">
        <v>40366</v>
      </c>
      <c r="F62" s="74">
        <v>40367</v>
      </c>
      <c r="G62" s="72">
        <v>2</v>
      </c>
      <c r="H62" s="72" t="s">
        <v>36</v>
      </c>
      <c r="I62" s="72" t="s">
        <v>37</v>
      </c>
      <c r="J62" s="72" t="s">
        <v>26</v>
      </c>
    </row>
    <row r="63" spans="1:11" ht="12.75" customHeight="1">
      <c r="A63" s="72" t="s">
        <v>227</v>
      </c>
      <c r="B63" s="72" t="s">
        <v>254</v>
      </c>
      <c r="C63" s="72" t="s">
        <v>255</v>
      </c>
      <c r="D63" s="72" t="s">
        <v>38</v>
      </c>
      <c r="E63" s="74">
        <v>40373</v>
      </c>
      <c r="F63" s="74">
        <v>40380</v>
      </c>
      <c r="G63" s="72">
        <v>7</v>
      </c>
      <c r="H63" s="72" t="s">
        <v>36</v>
      </c>
      <c r="I63" s="72" t="s">
        <v>37</v>
      </c>
      <c r="J63" s="72" t="s">
        <v>26</v>
      </c>
    </row>
    <row r="64" spans="1:11" ht="12.75" customHeight="1">
      <c r="A64" s="72" t="s">
        <v>227</v>
      </c>
      <c r="B64" s="72" t="s">
        <v>254</v>
      </c>
      <c r="C64" s="72" t="s">
        <v>255</v>
      </c>
      <c r="D64" s="72" t="s">
        <v>38</v>
      </c>
      <c r="E64" s="74">
        <v>40401</v>
      </c>
      <c r="F64" s="74">
        <v>40408</v>
      </c>
      <c r="G64" s="72">
        <v>7</v>
      </c>
      <c r="H64" s="72" t="s">
        <v>36</v>
      </c>
      <c r="I64" s="72" t="s">
        <v>37</v>
      </c>
      <c r="J64" s="72" t="s">
        <v>26</v>
      </c>
    </row>
    <row r="65" spans="1:10" ht="12.75" customHeight="1">
      <c r="A65" s="72" t="s">
        <v>227</v>
      </c>
      <c r="B65" s="72" t="s">
        <v>256</v>
      </c>
      <c r="C65" s="72" t="s">
        <v>257</v>
      </c>
      <c r="D65" s="72" t="s">
        <v>38</v>
      </c>
      <c r="E65" s="74">
        <v>40374</v>
      </c>
      <c r="F65" s="74">
        <v>40375</v>
      </c>
      <c r="G65" s="72">
        <v>2</v>
      </c>
      <c r="H65" s="72" t="s">
        <v>36</v>
      </c>
      <c r="I65" s="72" t="s">
        <v>37</v>
      </c>
      <c r="J65" s="72" t="s">
        <v>26</v>
      </c>
    </row>
    <row r="66" spans="1:10" ht="12.75" customHeight="1">
      <c r="A66" s="72" t="s">
        <v>227</v>
      </c>
      <c r="B66" s="72" t="s">
        <v>264</v>
      </c>
      <c r="C66" s="72" t="s">
        <v>265</v>
      </c>
      <c r="D66" s="72" t="s">
        <v>38</v>
      </c>
      <c r="E66" s="74">
        <v>40345</v>
      </c>
      <c r="F66" s="74">
        <v>40346</v>
      </c>
      <c r="G66" s="72">
        <v>2</v>
      </c>
      <c r="H66" s="72" t="s">
        <v>36</v>
      </c>
      <c r="I66" s="72" t="s">
        <v>37</v>
      </c>
      <c r="J66" s="72" t="s">
        <v>26</v>
      </c>
    </row>
    <row r="67" spans="1:10" ht="12.75" customHeight="1">
      <c r="A67" s="72" t="s">
        <v>227</v>
      </c>
      <c r="B67" s="72" t="s">
        <v>264</v>
      </c>
      <c r="C67" s="72" t="s">
        <v>265</v>
      </c>
      <c r="D67" s="72" t="s">
        <v>38</v>
      </c>
      <c r="E67" s="74">
        <v>40373</v>
      </c>
      <c r="F67" s="74">
        <v>40380</v>
      </c>
      <c r="G67" s="72">
        <v>7</v>
      </c>
      <c r="H67" s="72" t="s">
        <v>36</v>
      </c>
      <c r="I67" s="72" t="s">
        <v>37</v>
      </c>
      <c r="J67" s="72" t="s">
        <v>26</v>
      </c>
    </row>
    <row r="68" spans="1:10" ht="12.75" customHeight="1">
      <c r="A68" s="72" t="s">
        <v>227</v>
      </c>
      <c r="B68" s="72" t="s">
        <v>264</v>
      </c>
      <c r="C68" s="72" t="s">
        <v>265</v>
      </c>
      <c r="D68" s="72" t="s">
        <v>38</v>
      </c>
      <c r="E68" s="74">
        <v>40401</v>
      </c>
      <c r="F68" s="74">
        <v>40403</v>
      </c>
      <c r="G68" s="72">
        <v>3</v>
      </c>
      <c r="H68" s="72" t="s">
        <v>36</v>
      </c>
      <c r="I68" s="72" t="s">
        <v>37</v>
      </c>
      <c r="J68" s="72" t="s">
        <v>26</v>
      </c>
    </row>
    <row r="69" spans="1:10" ht="12.75" customHeight="1">
      <c r="A69" s="72" t="s">
        <v>227</v>
      </c>
      <c r="B69" s="72" t="s">
        <v>266</v>
      </c>
      <c r="C69" s="72" t="s">
        <v>267</v>
      </c>
      <c r="D69" s="72" t="s">
        <v>38</v>
      </c>
      <c r="E69" s="74">
        <v>40374</v>
      </c>
      <c r="F69" s="74">
        <v>40375</v>
      </c>
      <c r="G69" s="72">
        <v>2</v>
      </c>
      <c r="H69" s="72" t="s">
        <v>36</v>
      </c>
      <c r="I69" s="72" t="s">
        <v>37</v>
      </c>
      <c r="J69" s="72" t="s">
        <v>26</v>
      </c>
    </row>
    <row r="70" spans="1:10" ht="12.75" customHeight="1">
      <c r="A70" s="72" t="s">
        <v>227</v>
      </c>
      <c r="B70" s="72" t="s">
        <v>266</v>
      </c>
      <c r="C70" s="72" t="s">
        <v>267</v>
      </c>
      <c r="D70" s="72" t="s">
        <v>38</v>
      </c>
      <c r="E70" s="74">
        <v>40416</v>
      </c>
      <c r="F70" s="74">
        <v>40417</v>
      </c>
      <c r="G70" s="72">
        <v>1</v>
      </c>
      <c r="H70" s="72" t="s">
        <v>36</v>
      </c>
      <c r="I70" s="72" t="s">
        <v>37</v>
      </c>
      <c r="J70" s="72" t="s">
        <v>26</v>
      </c>
    </row>
    <row r="71" spans="1:10" ht="12.75" customHeight="1">
      <c r="A71" s="72" t="s">
        <v>227</v>
      </c>
      <c r="B71" s="72" t="s">
        <v>282</v>
      </c>
      <c r="C71" s="72" t="s">
        <v>283</v>
      </c>
      <c r="D71" s="72" t="s">
        <v>38</v>
      </c>
      <c r="E71" s="74">
        <v>40417</v>
      </c>
      <c r="F71" s="74">
        <v>40418</v>
      </c>
      <c r="G71" s="72">
        <v>1</v>
      </c>
      <c r="H71" s="72" t="s">
        <v>36</v>
      </c>
      <c r="I71" s="72" t="s">
        <v>37</v>
      </c>
      <c r="J71" s="72" t="s">
        <v>26</v>
      </c>
    </row>
    <row r="72" spans="1:10" ht="12.75" customHeight="1">
      <c r="A72" s="72" t="s">
        <v>227</v>
      </c>
      <c r="B72" s="72" t="s">
        <v>284</v>
      </c>
      <c r="C72" s="72" t="s">
        <v>285</v>
      </c>
      <c r="D72" s="72" t="s">
        <v>38</v>
      </c>
      <c r="E72" s="74">
        <v>40345</v>
      </c>
      <c r="F72" s="74">
        <v>40346</v>
      </c>
      <c r="G72" s="72">
        <v>2</v>
      </c>
      <c r="H72" s="72" t="s">
        <v>36</v>
      </c>
      <c r="I72" s="72" t="s">
        <v>37</v>
      </c>
      <c r="J72" s="72" t="s">
        <v>26</v>
      </c>
    </row>
    <row r="73" spans="1:10" ht="12.75" customHeight="1">
      <c r="A73" s="72" t="s">
        <v>227</v>
      </c>
      <c r="B73" s="72" t="s">
        <v>284</v>
      </c>
      <c r="C73" s="72" t="s">
        <v>285</v>
      </c>
      <c r="D73" s="72" t="s">
        <v>38</v>
      </c>
      <c r="E73" s="74">
        <v>40359</v>
      </c>
      <c r="F73" s="74">
        <v>40360</v>
      </c>
      <c r="G73" s="72">
        <v>2</v>
      </c>
      <c r="H73" s="72" t="s">
        <v>36</v>
      </c>
      <c r="I73" s="72" t="s">
        <v>37</v>
      </c>
      <c r="J73" s="72" t="s">
        <v>26</v>
      </c>
    </row>
    <row r="74" spans="1:10" ht="12.75" customHeight="1">
      <c r="A74" s="72" t="s">
        <v>227</v>
      </c>
      <c r="B74" s="72" t="s">
        <v>284</v>
      </c>
      <c r="C74" s="72" t="s">
        <v>285</v>
      </c>
      <c r="D74" s="72" t="s">
        <v>38</v>
      </c>
      <c r="E74" s="74">
        <v>40373</v>
      </c>
      <c r="F74" s="74">
        <v>40380</v>
      </c>
      <c r="G74" s="72">
        <v>7</v>
      </c>
      <c r="H74" s="72" t="s">
        <v>36</v>
      </c>
      <c r="I74" s="72" t="s">
        <v>37</v>
      </c>
      <c r="J74" s="72" t="s">
        <v>26</v>
      </c>
    </row>
    <row r="75" spans="1:10" ht="12.75" customHeight="1">
      <c r="A75" s="72" t="s">
        <v>227</v>
      </c>
      <c r="B75" s="72" t="s">
        <v>284</v>
      </c>
      <c r="C75" s="72" t="s">
        <v>285</v>
      </c>
      <c r="D75" s="72" t="s">
        <v>38</v>
      </c>
      <c r="E75" s="74">
        <v>40401</v>
      </c>
      <c r="F75" s="74">
        <v>40407</v>
      </c>
      <c r="G75" s="72">
        <v>7</v>
      </c>
      <c r="H75" s="72" t="s">
        <v>36</v>
      </c>
      <c r="I75" s="72" t="s">
        <v>37</v>
      </c>
      <c r="J75" s="72" t="s">
        <v>26</v>
      </c>
    </row>
    <row r="76" spans="1:10" ht="12.75" customHeight="1">
      <c r="A76" s="72" t="s">
        <v>227</v>
      </c>
      <c r="B76" s="72" t="s">
        <v>286</v>
      </c>
      <c r="C76" s="72" t="s">
        <v>287</v>
      </c>
      <c r="D76" s="72" t="s">
        <v>299</v>
      </c>
      <c r="E76" s="74">
        <v>40397</v>
      </c>
      <c r="F76" s="74">
        <v>40402</v>
      </c>
      <c r="G76" s="72">
        <v>6</v>
      </c>
      <c r="H76" s="72" t="s">
        <v>36</v>
      </c>
      <c r="I76" s="72" t="s">
        <v>37</v>
      </c>
      <c r="J76" s="72" t="s">
        <v>26</v>
      </c>
    </row>
    <row r="77" spans="1:10" ht="12.75" customHeight="1">
      <c r="A77" s="72" t="s">
        <v>227</v>
      </c>
      <c r="B77" s="72" t="s">
        <v>286</v>
      </c>
      <c r="C77" s="72" t="s">
        <v>287</v>
      </c>
      <c r="D77" s="72" t="s">
        <v>38</v>
      </c>
      <c r="E77" s="74">
        <v>40395</v>
      </c>
      <c r="F77" s="74">
        <v>40397</v>
      </c>
      <c r="G77" s="72">
        <v>2</v>
      </c>
      <c r="H77" s="72" t="s">
        <v>36</v>
      </c>
      <c r="I77" s="72" t="s">
        <v>37</v>
      </c>
      <c r="J77" s="72" t="s">
        <v>26</v>
      </c>
    </row>
    <row r="78" spans="1:10" ht="12.75" customHeight="1">
      <c r="A78" s="72" t="s">
        <v>227</v>
      </c>
      <c r="B78" s="72" t="s">
        <v>286</v>
      </c>
      <c r="C78" s="72" t="s">
        <v>287</v>
      </c>
      <c r="D78" s="72" t="s">
        <v>38</v>
      </c>
      <c r="E78" s="74">
        <v>40402</v>
      </c>
      <c r="F78" s="74">
        <v>40403</v>
      </c>
      <c r="G78" s="72">
        <v>2</v>
      </c>
      <c r="H78" s="72" t="s">
        <v>36</v>
      </c>
      <c r="I78" s="72" t="s">
        <v>37</v>
      </c>
      <c r="J78" s="72" t="s">
        <v>26</v>
      </c>
    </row>
    <row r="79" spans="1:10" ht="12.75" customHeight="1">
      <c r="A79" s="72" t="s">
        <v>227</v>
      </c>
      <c r="B79" s="72" t="s">
        <v>288</v>
      </c>
      <c r="C79" s="72" t="s">
        <v>289</v>
      </c>
      <c r="D79" s="72" t="s">
        <v>38</v>
      </c>
      <c r="E79" s="74">
        <v>40374</v>
      </c>
      <c r="F79" s="74">
        <v>40381</v>
      </c>
      <c r="G79" s="72">
        <v>8</v>
      </c>
      <c r="H79" s="72" t="s">
        <v>36</v>
      </c>
      <c r="I79" s="72" t="s">
        <v>37</v>
      </c>
      <c r="J79" s="72" t="s">
        <v>26</v>
      </c>
    </row>
    <row r="80" spans="1:10" ht="12.75" customHeight="1">
      <c r="A80" s="72" t="s">
        <v>227</v>
      </c>
      <c r="B80" s="72" t="s">
        <v>288</v>
      </c>
      <c r="C80" s="72" t="s">
        <v>289</v>
      </c>
      <c r="D80" s="72" t="s">
        <v>38</v>
      </c>
      <c r="E80" s="74">
        <v>40416</v>
      </c>
      <c r="F80" s="74">
        <v>40421</v>
      </c>
      <c r="G80" s="72">
        <v>6</v>
      </c>
      <c r="H80" s="72" t="s">
        <v>36</v>
      </c>
      <c r="I80" s="72" t="s">
        <v>37</v>
      </c>
      <c r="J80" s="72" t="s">
        <v>26</v>
      </c>
    </row>
    <row r="81" spans="1:10" ht="12.75" customHeight="1">
      <c r="A81" s="72" t="s">
        <v>227</v>
      </c>
      <c r="B81" s="72" t="s">
        <v>294</v>
      </c>
      <c r="C81" s="72" t="s">
        <v>295</v>
      </c>
      <c r="D81" s="72" t="s">
        <v>38</v>
      </c>
      <c r="E81" s="74">
        <v>40374</v>
      </c>
      <c r="F81" s="74">
        <v>40375</v>
      </c>
      <c r="G81" s="72">
        <v>2</v>
      </c>
      <c r="H81" s="72" t="s">
        <v>36</v>
      </c>
      <c r="I81" s="72" t="s">
        <v>37</v>
      </c>
      <c r="J81" s="72" t="s">
        <v>26</v>
      </c>
    </row>
    <row r="82" spans="1:10" ht="12.75" customHeight="1">
      <c r="A82" s="73" t="s">
        <v>227</v>
      </c>
      <c r="B82" s="73" t="s">
        <v>294</v>
      </c>
      <c r="C82" s="73" t="s">
        <v>295</v>
      </c>
      <c r="D82" s="73" t="s">
        <v>38</v>
      </c>
      <c r="E82" s="75">
        <v>40416</v>
      </c>
      <c r="F82" s="75">
        <v>40417</v>
      </c>
      <c r="G82" s="73">
        <v>1</v>
      </c>
      <c r="H82" s="73" t="s">
        <v>36</v>
      </c>
      <c r="I82" s="73" t="s">
        <v>37</v>
      </c>
      <c r="J82" s="73" t="s">
        <v>26</v>
      </c>
    </row>
    <row r="83" spans="1:10" ht="12.75" customHeight="1">
      <c r="A83" s="33"/>
      <c r="B83" s="62">
        <f>SUM(IF(FREQUENCY(MATCH(B53:B82,B53:B82,0),MATCH(B53:B82,B53:B82,0))&gt;0,1))</f>
        <v>14</v>
      </c>
      <c r="C83" s="34"/>
      <c r="D83" s="29">
        <f>COUNTA(D53:D82)</f>
        <v>30</v>
      </c>
      <c r="E83" s="29"/>
      <c r="F83" s="29"/>
      <c r="G83" s="29">
        <f>SUM(G53:G82)</f>
        <v>103</v>
      </c>
      <c r="H83" s="33"/>
      <c r="I83" s="33"/>
      <c r="J83" s="33"/>
    </row>
    <row r="84" spans="1:10" ht="12.75" customHeight="1">
      <c r="A84" s="33"/>
      <c r="B84" s="62"/>
      <c r="C84" s="34"/>
      <c r="D84" s="29"/>
      <c r="E84" s="29"/>
      <c r="F84" s="29"/>
      <c r="G84" s="29"/>
      <c r="H84" s="33"/>
      <c r="I84" s="33"/>
      <c r="J84" s="33"/>
    </row>
    <row r="85" spans="1:10" ht="12.75" customHeight="1">
      <c r="A85" s="33"/>
      <c r="B85" s="62"/>
      <c r="C85" s="34"/>
      <c r="D85" s="29"/>
      <c r="E85" s="29"/>
      <c r="F85" s="29"/>
      <c r="G85" s="29"/>
      <c r="H85" s="33"/>
      <c r="I85" s="33"/>
      <c r="J85" s="33"/>
    </row>
    <row r="86" spans="1:10" ht="12.75" customHeight="1">
      <c r="A86" s="33"/>
      <c r="B86" s="104" t="s">
        <v>78</v>
      </c>
      <c r="C86" s="119"/>
      <c r="D86" s="120"/>
      <c r="E86" s="120"/>
      <c r="F86" s="29"/>
      <c r="G86" s="29"/>
      <c r="H86" s="33"/>
      <c r="I86" s="33"/>
      <c r="J86" s="33"/>
    </row>
    <row r="87" spans="1:10" ht="12.75" customHeight="1">
      <c r="A87" s="33"/>
      <c r="B87" s="121"/>
      <c r="C87" s="122" t="s">
        <v>145</v>
      </c>
      <c r="D87" s="103">
        <f>SUM(B22+B26+B37+B45+B51+B83)</f>
        <v>29</v>
      </c>
      <c r="E87" s="120"/>
      <c r="F87" s="29"/>
      <c r="G87" s="29"/>
      <c r="H87" s="33"/>
      <c r="I87" s="33"/>
      <c r="J87" s="33"/>
    </row>
    <row r="88" spans="1:10" ht="12.75" customHeight="1">
      <c r="A88" s="33"/>
      <c r="B88" s="121"/>
      <c r="C88" s="122" t="s">
        <v>146</v>
      </c>
      <c r="D88" s="103">
        <f>SUM(D22+D26+D37+D45+D51+D83)</f>
        <v>71</v>
      </c>
      <c r="E88" s="120"/>
      <c r="F88" s="29"/>
      <c r="G88" s="29"/>
      <c r="H88" s="33"/>
      <c r="I88" s="33"/>
      <c r="J88" s="33"/>
    </row>
    <row r="89" spans="1:10" ht="12.75" customHeight="1">
      <c r="A89" s="33"/>
      <c r="B89" s="121"/>
      <c r="C89" s="122" t="s">
        <v>147</v>
      </c>
      <c r="D89" s="102">
        <f>SUM(G22+G26+G37+G45+G51+G83)</f>
        <v>207</v>
      </c>
      <c r="E89" s="120"/>
      <c r="F89" s="29"/>
      <c r="G89" s="29"/>
      <c r="H89" s="33"/>
      <c r="I89" s="33"/>
      <c r="J89" s="33"/>
    </row>
    <row r="90" spans="1:10" ht="12.75" customHeight="1">
      <c r="A90" s="33"/>
      <c r="B90" s="121"/>
      <c r="C90" s="119"/>
      <c r="D90" s="120"/>
      <c r="E90" s="120"/>
      <c r="F90" s="29"/>
      <c r="G90" s="29"/>
      <c r="H90" s="33"/>
      <c r="I90" s="33"/>
      <c r="J90" s="33"/>
    </row>
    <row r="91" spans="1:10" ht="12.75" customHeight="1">
      <c r="A91" s="33"/>
      <c r="B91" s="109"/>
      <c r="C91" s="123" t="s">
        <v>126</v>
      </c>
      <c r="D91" s="120"/>
      <c r="E91" s="120"/>
      <c r="F91" s="29"/>
      <c r="G91" s="29"/>
      <c r="H91" s="33"/>
      <c r="I91" s="33"/>
      <c r="J91" s="33"/>
    </row>
    <row r="92" spans="1:10" ht="12.75" customHeight="1">
      <c r="A92" s="33"/>
      <c r="B92" s="121"/>
      <c r="C92" s="105"/>
      <c r="D92" s="114" t="s">
        <v>112</v>
      </c>
      <c r="E92" s="114" t="s">
        <v>113</v>
      </c>
      <c r="F92" s="29"/>
      <c r="G92" s="29"/>
      <c r="H92" s="33"/>
      <c r="I92" s="33"/>
      <c r="J92" s="33"/>
    </row>
    <row r="93" spans="1:10" ht="12.75" customHeight="1">
      <c r="A93" s="87"/>
      <c r="B93" s="109"/>
      <c r="C93" s="124" t="s">
        <v>141</v>
      </c>
      <c r="D93" s="105"/>
      <c r="E93" s="105"/>
      <c r="F93" s="30"/>
      <c r="G93" s="88"/>
      <c r="H93" s="33"/>
      <c r="I93" s="33"/>
      <c r="J93" s="55"/>
    </row>
    <row r="94" spans="1:10" ht="12.75" customHeight="1">
      <c r="A94" s="29"/>
      <c r="B94" s="116"/>
      <c r="C94" s="125" t="s">
        <v>110</v>
      </c>
      <c r="D94" s="127">
        <f>COUNTIF(H2:H82, "*ELEV_BACT*")</f>
        <v>71</v>
      </c>
      <c r="E94" s="118">
        <f>D94/D95</f>
        <v>1</v>
      </c>
      <c r="F94" s="33"/>
      <c r="G94" s="47"/>
      <c r="H94" s="33"/>
      <c r="I94" s="33"/>
      <c r="J94" s="33"/>
    </row>
    <row r="95" spans="1:10" ht="12.75" customHeight="1">
      <c r="B95" s="109"/>
      <c r="C95" s="128"/>
      <c r="D95" s="129">
        <f>SUM(D94:D94)</f>
        <v>71</v>
      </c>
      <c r="E95" s="117">
        <f>SUM(E94:E94)</f>
        <v>1</v>
      </c>
      <c r="F95" s="33"/>
      <c r="H95" s="86"/>
      <c r="I95" s="33"/>
      <c r="J95" s="33"/>
    </row>
    <row r="96" spans="1:10" ht="12.75" customHeight="1">
      <c r="B96" s="109"/>
      <c r="C96" s="124" t="s">
        <v>142</v>
      </c>
      <c r="D96" s="105"/>
      <c r="E96" s="126"/>
      <c r="G96" s="84"/>
      <c r="H96" s="85"/>
      <c r="I96" s="46"/>
      <c r="J96" s="93"/>
    </row>
    <row r="97" spans="2:11" ht="12.75" customHeight="1">
      <c r="B97" s="109"/>
      <c r="C97" s="125" t="s">
        <v>111</v>
      </c>
      <c r="D97" s="127">
        <f>COUNTIF(I2:I82, "*ENTERO*")</f>
        <v>71</v>
      </c>
      <c r="E97" s="118">
        <f>D97/D98</f>
        <v>1</v>
      </c>
      <c r="H97" s="94"/>
      <c r="I97" s="46"/>
      <c r="J97" s="93"/>
      <c r="K97" s="72"/>
    </row>
    <row r="98" spans="2:11" ht="12.75" customHeight="1">
      <c r="B98" s="109"/>
      <c r="C98" s="128"/>
      <c r="D98" s="129">
        <f>SUM(D97:D97)</f>
        <v>71</v>
      </c>
      <c r="E98" s="117">
        <f>SUM(E97:E97)</f>
        <v>1</v>
      </c>
      <c r="H98" s="86"/>
      <c r="I98" s="33"/>
      <c r="J98" s="46"/>
      <c r="K98" s="72"/>
    </row>
    <row r="99" spans="2:11" ht="12.75" customHeight="1">
      <c r="B99" s="109"/>
      <c r="C99" s="124" t="s">
        <v>143</v>
      </c>
      <c r="D99" s="105"/>
      <c r="E99" s="126"/>
      <c r="H99" s="85"/>
      <c r="I99" s="46"/>
      <c r="J99" s="93"/>
      <c r="K99" s="72"/>
    </row>
    <row r="100" spans="2:11" ht="12.75" customHeight="1">
      <c r="B100" s="109"/>
      <c r="C100" s="125" t="s">
        <v>127</v>
      </c>
      <c r="D100" s="127">
        <f>COUNTIF(J2:J82, "*UNKNOWN*")</f>
        <v>71</v>
      </c>
      <c r="E100" s="118">
        <f>D100/D101</f>
        <v>1</v>
      </c>
      <c r="H100" s="72"/>
      <c r="I100" s="46"/>
      <c r="J100" s="93"/>
    </row>
    <row r="101" spans="2:11" ht="12.75" customHeight="1">
      <c r="B101" s="109"/>
      <c r="C101" s="109"/>
      <c r="D101" s="129">
        <f>SUM(D100:D100)</f>
        <v>71</v>
      </c>
      <c r="E101" s="117">
        <f>SUM(E100:E100)</f>
        <v>1</v>
      </c>
      <c r="H101" s="72"/>
      <c r="I101" s="46"/>
      <c r="J101" s="93"/>
    </row>
    <row r="102" spans="2:11" ht="12.75" customHeight="1">
      <c r="H102" s="72"/>
      <c r="I102" s="46"/>
      <c r="J102" s="93"/>
    </row>
    <row r="103" spans="2:11" ht="12.75" customHeight="1">
      <c r="H103" s="72"/>
      <c r="I103" s="46"/>
      <c r="J103" s="93"/>
    </row>
    <row r="104" spans="2:11" ht="12" customHeight="1">
      <c r="H104" s="24"/>
      <c r="I104" s="95"/>
      <c r="J104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Maine Beach Actions</oddHeader>
    <oddFooter>&amp;R&amp;P of &amp;N</oddFooter>
  </headerFooter>
  <rowBreaks count="1" manualBreakCount="1">
    <brk id="8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56"/>
  <sheetViews>
    <sheetView workbookViewId="0">
      <pane ySplit="2" topLeftCell="A3" activePane="bottomLeft" state="frozen"/>
      <selection pane="bottomLeft"/>
    </sheetView>
  </sheetViews>
  <sheetFormatPr defaultRowHeight="9" customHeight="1"/>
  <cols>
    <col min="1" max="1" width="11.7109375" style="5" customWidth="1"/>
    <col min="2" max="2" width="9.140625" style="5"/>
    <col min="3" max="3" width="39.28515625" style="35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179" t="s">
        <v>28</v>
      </c>
      <c r="C1" s="180"/>
      <c r="D1" s="180"/>
      <c r="E1" s="180"/>
      <c r="F1" s="32"/>
      <c r="G1" s="177" t="s">
        <v>27</v>
      </c>
      <c r="H1" s="178"/>
      <c r="I1" s="178"/>
      <c r="J1" s="178"/>
      <c r="K1" s="178"/>
    </row>
    <row r="2" spans="1:147" s="8" customFormat="1" ht="50.25" customHeight="1">
      <c r="A2" s="4" t="s">
        <v>15</v>
      </c>
      <c r="B2" s="3" t="s">
        <v>16</v>
      </c>
      <c r="C2" s="3" t="s">
        <v>11</v>
      </c>
      <c r="D2" s="3" t="s">
        <v>3</v>
      </c>
      <c r="E2" s="3" t="s">
        <v>21</v>
      </c>
      <c r="F2" s="32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>
      <c r="A3" s="72" t="s">
        <v>171</v>
      </c>
      <c r="B3" s="72" t="s">
        <v>174</v>
      </c>
      <c r="C3" s="72" t="s">
        <v>175</v>
      </c>
      <c r="D3" s="59">
        <v>9</v>
      </c>
      <c r="E3" s="59">
        <v>11</v>
      </c>
      <c r="F3" s="59"/>
      <c r="G3" s="59">
        <v>7</v>
      </c>
      <c r="H3" s="59">
        <v>2</v>
      </c>
      <c r="I3" s="59"/>
      <c r="J3" s="59"/>
      <c r="K3" s="59"/>
    </row>
    <row r="4" spans="1:147" ht="12.75" customHeight="1">
      <c r="A4" s="72" t="s">
        <v>171</v>
      </c>
      <c r="B4" s="72" t="s">
        <v>176</v>
      </c>
      <c r="C4" s="72" t="s">
        <v>177</v>
      </c>
      <c r="D4" s="161">
        <v>2</v>
      </c>
      <c r="E4" s="161">
        <v>4</v>
      </c>
      <c r="F4" s="161"/>
      <c r="G4" s="161"/>
      <c r="H4" s="161">
        <v>2</v>
      </c>
      <c r="I4" s="161"/>
      <c r="J4" s="161"/>
      <c r="K4" s="161"/>
    </row>
    <row r="5" spans="1:147" ht="12.75" customHeight="1">
      <c r="A5" s="72" t="s">
        <v>171</v>
      </c>
      <c r="B5" s="72" t="s">
        <v>180</v>
      </c>
      <c r="C5" s="72" t="s">
        <v>181</v>
      </c>
      <c r="D5" s="161">
        <v>1</v>
      </c>
      <c r="E5" s="161">
        <v>2</v>
      </c>
      <c r="F5" s="161"/>
      <c r="G5" s="161"/>
      <c r="H5" s="161">
        <v>1</v>
      </c>
      <c r="I5" s="161"/>
      <c r="J5" s="161"/>
      <c r="K5" s="161"/>
    </row>
    <row r="6" spans="1:147" ht="12.75" customHeight="1">
      <c r="A6" s="72" t="s">
        <v>171</v>
      </c>
      <c r="B6" s="72" t="s">
        <v>186</v>
      </c>
      <c r="C6" s="72" t="s">
        <v>187</v>
      </c>
      <c r="D6" s="161">
        <v>7</v>
      </c>
      <c r="E6" s="161">
        <v>11</v>
      </c>
      <c r="F6" s="161"/>
      <c r="G6" s="161">
        <v>3</v>
      </c>
      <c r="H6" s="161">
        <v>4</v>
      </c>
      <c r="I6" s="161"/>
      <c r="J6" s="161"/>
      <c r="K6" s="161"/>
    </row>
    <row r="7" spans="1:147" ht="12.75" customHeight="1">
      <c r="A7" s="73" t="s">
        <v>171</v>
      </c>
      <c r="B7" s="73" t="s">
        <v>188</v>
      </c>
      <c r="C7" s="73" t="s">
        <v>189</v>
      </c>
      <c r="D7" s="67">
        <v>1</v>
      </c>
      <c r="E7" s="67">
        <v>3</v>
      </c>
      <c r="F7" s="67"/>
      <c r="G7" s="67"/>
      <c r="H7" s="67"/>
      <c r="I7" s="67">
        <v>1</v>
      </c>
      <c r="J7" s="67"/>
      <c r="K7" s="67"/>
    </row>
    <row r="8" spans="1:147" ht="12.75" customHeight="1">
      <c r="A8" s="33"/>
      <c r="B8" s="34">
        <f>COUNTA(B3:B7)</f>
        <v>5</v>
      </c>
      <c r="C8" s="34"/>
      <c r="D8" s="45">
        <f>SUM(D3:D7)</f>
        <v>20</v>
      </c>
      <c r="E8" s="45">
        <f>SUM(E3:E7)</f>
        <v>31</v>
      </c>
      <c r="F8" s="45"/>
      <c r="G8" s="45">
        <f>SUM(G3:G7)</f>
        <v>10</v>
      </c>
      <c r="H8" s="45">
        <f>SUM(H3:H7)</f>
        <v>9</v>
      </c>
      <c r="I8" s="45">
        <f>SUM(I3:I7)</f>
        <v>1</v>
      </c>
      <c r="J8" s="45">
        <f>SUM(J3:J7)</f>
        <v>0</v>
      </c>
      <c r="K8" s="45">
        <f>SUM(K3:K7)</f>
        <v>0</v>
      </c>
    </row>
    <row r="9" spans="1:147" ht="8.25" customHeight="1">
      <c r="A9" s="33"/>
      <c r="B9" s="33"/>
      <c r="C9" s="33"/>
      <c r="D9" s="36"/>
      <c r="E9" s="36"/>
      <c r="F9" s="36"/>
      <c r="G9" s="36"/>
      <c r="H9" s="36"/>
      <c r="I9" s="36"/>
      <c r="J9" s="36"/>
      <c r="K9" s="36"/>
    </row>
    <row r="10" spans="1:147" ht="12.75" customHeight="1">
      <c r="A10" s="72" t="s">
        <v>190</v>
      </c>
      <c r="B10" s="72" t="s">
        <v>193</v>
      </c>
      <c r="C10" s="72" t="s">
        <v>194</v>
      </c>
      <c r="D10" s="59">
        <v>1</v>
      </c>
      <c r="E10" s="59">
        <v>2</v>
      </c>
      <c r="F10" s="59"/>
      <c r="G10" s="59"/>
      <c r="H10" s="59">
        <v>1</v>
      </c>
      <c r="I10" s="59"/>
      <c r="J10" s="59"/>
      <c r="K10" s="59"/>
    </row>
    <row r="11" spans="1:147" ht="12.75" customHeight="1">
      <c r="A11" s="73" t="s">
        <v>190</v>
      </c>
      <c r="B11" s="73" t="s">
        <v>199</v>
      </c>
      <c r="C11" s="73" t="s">
        <v>200</v>
      </c>
      <c r="D11" s="67">
        <v>1</v>
      </c>
      <c r="E11" s="67">
        <v>2</v>
      </c>
      <c r="F11" s="67"/>
      <c r="G11" s="67"/>
      <c r="H11" s="67">
        <v>1</v>
      </c>
      <c r="I11" s="67"/>
      <c r="J11" s="67"/>
      <c r="K11" s="67"/>
    </row>
    <row r="12" spans="1:147" ht="12.75" customHeight="1">
      <c r="A12" s="33"/>
      <c r="B12" s="34">
        <f>COUNTA(B10:B11)</f>
        <v>2</v>
      </c>
      <c r="C12" s="34"/>
      <c r="D12" s="29">
        <f>SUM(D10:D11)</f>
        <v>2</v>
      </c>
      <c r="E12" s="29">
        <f>SUM(E10:E11)</f>
        <v>4</v>
      </c>
      <c r="F12" s="36"/>
      <c r="G12" s="29">
        <f>SUM(G10:G11)</f>
        <v>0</v>
      </c>
      <c r="H12" s="29">
        <f>SUM(H10:H11)</f>
        <v>2</v>
      </c>
      <c r="I12" s="29">
        <f>SUM(I10:I11)</f>
        <v>0</v>
      </c>
      <c r="J12" s="29">
        <f>SUM(J10:J11)</f>
        <v>0</v>
      </c>
      <c r="K12" s="29">
        <f>SUM(K10:K11)</f>
        <v>0</v>
      </c>
    </row>
    <row r="13" spans="1:147" ht="8.25" customHeight="1">
      <c r="A13" s="33"/>
      <c r="B13" s="33"/>
      <c r="C13" s="33"/>
      <c r="D13" s="36"/>
      <c r="E13" s="36"/>
      <c r="F13" s="36"/>
      <c r="G13" s="36"/>
      <c r="H13" s="36"/>
      <c r="I13" s="36"/>
      <c r="J13" s="36"/>
      <c r="K13" s="36"/>
    </row>
    <row r="14" spans="1:147" ht="12.75" customHeight="1">
      <c r="A14" s="72" t="s">
        <v>201</v>
      </c>
      <c r="B14" s="72" t="s">
        <v>202</v>
      </c>
      <c r="C14" s="72" t="s">
        <v>203</v>
      </c>
      <c r="D14" s="71">
        <v>5</v>
      </c>
      <c r="E14" s="71">
        <v>25</v>
      </c>
      <c r="F14" s="71"/>
      <c r="G14" s="71">
        <v>1</v>
      </c>
      <c r="H14" s="71"/>
      <c r="I14" s="59">
        <v>4</v>
      </c>
      <c r="J14" s="59"/>
      <c r="K14" s="59"/>
    </row>
    <row r="15" spans="1:147" ht="12.75" customHeight="1">
      <c r="A15" s="72" t="s">
        <v>201</v>
      </c>
      <c r="B15" s="72" t="s">
        <v>204</v>
      </c>
      <c r="C15" s="72" t="s">
        <v>205</v>
      </c>
      <c r="D15" s="161">
        <v>3</v>
      </c>
      <c r="E15" s="161">
        <v>10</v>
      </c>
      <c r="F15" s="161"/>
      <c r="G15" s="161">
        <v>1</v>
      </c>
      <c r="H15" s="161">
        <v>1</v>
      </c>
      <c r="I15" s="161">
        <v>1</v>
      </c>
      <c r="J15" s="161"/>
      <c r="K15" s="161"/>
    </row>
    <row r="16" spans="1:147" ht="12.75" customHeight="1">
      <c r="A16" s="73" t="s">
        <v>201</v>
      </c>
      <c r="B16" s="73" t="s">
        <v>206</v>
      </c>
      <c r="C16" s="73" t="s">
        <v>207</v>
      </c>
      <c r="D16" s="67">
        <v>1</v>
      </c>
      <c r="E16" s="67">
        <v>2</v>
      </c>
      <c r="F16" s="67"/>
      <c r="G16" s="67"/>
      <c r="H16" s="67">
        <v>1</v>
      </c>
      <c r="I16" s="67"/>
      <c r="J16" s="67"/>
      <c r="K16" s="67"/>
    </row>
    <row r="17" spans="1:15" ht="12.75" customHeight="1">
      <c r="A17" s="33"/>
      <c r="B17" s="34">
        <f>COUNTA(B14:B16)</f>
        <v>3</v>
      </c>
      <c r="C17" s="34"/>
      <c r="D17" s="29">
        <f>SUM(D14:D16)</f>
        <v>9</v>
      </c>
      <c r="E17" s="29">
        <f>SUM(E14:E16)</f>
        <v>37</v>
      </c>
      <c r="F17" s="36"/>
      <c r="G17" s="29">
        <f>SUM(G14:G16)</f>
        <v>2</v>
      </c>
      <c r="H17" s="29">
        <f>SUM(H14:H16)</f>
        <v>2</v>
      </c>
      <c r="I17" s="29">
        <f>SUM(I14:I16)</f>
        <v>5</v>
      </c>
      <c r="J17" s="29">
        <f>SUM(J14:J16)</f>
        <v>0</v>
      </c>
      <c r="K17" s="29">
        <f>SUM(K14:K16)</f>
        <v>0</v>
      </c>
    </row>
    <row r="18" spans="1:15" ht="8.25" customHeight="1">
      <c r="A18" s="33"/>
      <c r="B18" s="34"/>
      <c r="C18" s="34"/>
      <c r="D18" s="29"/>
      <c r="E18" s="29"/>
      <c r="F18" s="36"/>
      <c r="G18" s="29"/>
      <c r="H18" s="29"/>
      <c r="I18" s="29"/>
      <c r="J18" s="29"/>
      <c r="K18" s="29"/>
    </row>
    <row r="19" spans="1:15" ht="12.75" customHeight="1">
      <c r="A19" s="72" t="s">
        <v>211</v>
      </c>
      <c r="B19" s="72" t="s">
        <v>214</v>
      </c>
      <c r="C19" s="72" t="s">
        <v>215</v>
      </c>
      <c r="D19" s="134">
        <v>2</v>
      </c>
      <c r="E19" s="134">
        <v>9</v>
      </c>
      <c r="F19" s="134"/>
      <c r="G19" s="134"/>
      <c r="H19" s="134">
        <v>1</v>
      </c>
      <c r="I19" s="134">
        <v>1</v>
      </c>
      <c r="J19" s="134"/>
      <c r="K19" s="134"/>
    </row>
    <row r="20" spans="1:15" ht="12.75" customHeight="1">
      <c r="A20" s="72" t="s">
        <v>211</v>
      </c>
      <c r="B20" s="72" t="s">
        <v>218</v>
      </c>
      <c r="C20" s="72" t="s">
        <v>219</v>
      </c>
      <c r="D20" s="134">
        <v>1</v>
      </c>
      <c r="E20" s="134">
        <v>3</v>
      </c>
      <c r="F20" s="134"/>
      <c r="G20" s="134"/>
      <c r="H20" s="134"/>
      <c r="I20" s="134">
        <v>1</v>
      </c>
      <c r="J20" s="134"/>
      <c r="K20" s="134"/>
    </row>
    <row r="21" spans="1:15" ht="12.75" customHeight="1">
      <c r="A21" s="72" t="s">
        <v>211</v>
      </c>
      <c r="B21" s="72" t="s">
        <v>220</v>
      </c>
      <c r="C21" s="72" t="s">
        <v>221</v>
      </c>
      <c r="D21" s="134">
        <v>1</v>
      </c>
      <c r="E21" s="134">
        <v>3</v>
      </c>
      <c r="F21" s="134"/>
      <c r="G21" s="134"/>
      <c r="H21" s="134"/>
      <c r="I21" s="134">
        <v>1</v>
      </c>
      <c r="J21" s="134"/>
      <c r="K21" s="134"/>
    </row>
    <row r="22" spans="1:15" ht="12.75" customHeight="1">
      <c r="A22" s="73" t="s">
        <v>211</v>
      </c>
      <c r="B22" s="73" t="s">
        <v>222</v>
      </c>
      <c r="C22" s="73" t="s">
        <v>223</v>
      </c>
      <c r="D22" s="67">
        <v>2</v>
      </c>
      <c r="E22" s="67">
        <v>9</v>
      </c>
      <c r="F22" s="67"/>
      <c r="G22" s="67"/>
      <c r="H22" s="67">
        <v>1</v>
      </c>
      <c r="I22" s="67">
        <v>1</v>
      </c>
      <c r="J22" s="67"/>
      <c r="K22" s="67"/>
    </row>
    <row r="23" spans="1:15" ht="12.75" customHeight="1">
      <c r="A23" s="33"/>
      <c r="B23" s="34">
        <f>COUNTA(B19:B22)</f>
        <v>4</v>
      </c>
      <c r="C23" s="34"/>
      <c r="D23" s="29">
        <f>SUM(D19:D22)</f>
        <v>6</v>
      </c>
      <c r="E23" s="29">
        <f>SUM(E19:E22)</f>
        <v>24</v>
      </c>
      <c r="F23" s="36"/>
      <c r="G23" s="29">
        <f>SUM(G19:G22)</f>
        <v>0</v>
      </c>
      <c r="H23" s="29">
        <f>SUM(H19:H22)</f>
        <v>2</v>
      </c>
      <c r="I23" s="29">
        <f>SUM(I19:I22)</f>
        <v>4</v>
      </c>
      <c r="J23" s="29">
        <f>SUM(J19:J22)</f>
        <v>0</v>
      </c>
      <c r="K23" s="29">
        <f>SUM(K19:K22)</f>
        <v>0</v>
      </c>
      <c r="N23" s="72"/>
      <c r="O23" s="72"/>
    </row>
    <row r="24" spans="1:15" ht="9" customHeight="1">
      <c r="A24" s="33"/>
      <c r="B24" s="34"/>
      <c r="C24" s="34"/>
      <c r="D24" s="29"/>
      <c r="E24" s="29"/>
      <c r="F24" s="36"/>
      <c r="G24" s="29"/>
      <c r="H24" s="29"/>
      <c r="I24" s="29"/>
      <c r="J24" s="29"/>
      <c r="K24" s="29"/>
      <c r="N24" s="72"/>
      <c r="O24" s="72"/>
    </row>
    <row r="25" spans="1:15" ht="12.75" customHeight="1">
      <c r="A25" s="73" t="s">
        <v>224</v>
      </c>
      <c r="B25" s="73" t="s">
        <v>225</v>
      </c>
      <c r="C25" s="73" t="s">
        <v>226</v>
      </c>
      <c r="D25" s="67">
        <v>4</v>
      </c>
      <c r="E25" s="67">
        <v>8</v>
      </c>
      <c r="F25" s="67"/>
      <c r="G25" s="67">
        <v>1</v>
      </c>
      <c r="H25" s="67">
        <v>2</v>
      </c>
      <c r="I25" s="67">
        <v>1</v>
      </c>
      <c r="J25" s="67"/>
      <c r="K25" s="67"/>
      <c r="N25" s="72"/>
      <c r="O25" s="72"/>
    </row>
    <row r="26" spans="1:15" ht="12.75" customHeight="1">
      <c r="A26" s="33"/>
      <c r="B26" s="34">
        <f>COUNTA(B25:B25)</f>
        <v>1</v>
      </c>
      <c r="C26" s="34"/>
      <c r="D26" s="29">
        <f>SUM(D25:D25)</f>
        <v>4</v>
      </c>
      <c r="E26" s="29">
        <f>SUM(E25:E25)</f>
        <v>8</v>
      </c>
      <c r="F26" s="36"/>
      <c r="G26" s="29">
        <f>SUM(G25:G25)</f>
        <v>1</v>
      </c>
      <c r="H26" s="29">
        <f>SUM(H25:H25)</f>
        <v>2</v>
      </c>
      <c r="I26" s="29">
        <f>SUM(I25:I25)</f>
        <v>1</v>
      </c>
      <c r="J26" s="29">
        <f>SUM(J25:J25)</f>
        <v>0</v>
      </c>
      <c r="K26" s="29">
        <f>SUM(K25:K25)</f>
        <v>0</v>
      </c>
    </row>
    <row r="27" spans="1:15" ht="7.5" customHeight="1">
      <c r="A27" s="33"/>
      <c r="B27" s="34"/>
      <c r="C27" s="34"/>
      <c r="D27" s="29"/>
      <c r="E27" s="29"/>
      <c r="F27" s="36"/>
      <c r="G27" s="29"/>
      <c r="H27" s="29"/>
      <c r="I27" s="29"/>
      <c r="J27" s="29"/>
      <c r="K27" s="29"/>
    </row>
    <row r="28" spans="1:15" ht="12.75" customHeight="1">
      <c r="A28" s="72" t="s">
        <v>227</v>
      </c>
      <c r="B28" s="72" t="s">
        <v>230</v>
      </c>
      <c r="C28" s="72" t="s">
        <v>231</v>
      </c>
      <c r="D28" s="162">
        <v>2</v>
      </c>
      <c r="E28" s="162">
        <v>3</v>
      </c>
      <c r="F28" s="162"/>
      <c r="G28" s="162">
        <v>1</v>
      </c>
      <c r="H28" s="162">
        <v>1</v>
      </c>
      <c r="I28" s="162"/>
      <c r="J28" s="162"/>
      <c r="K28" s="162"/>
    </row>
    <row r="29" spans="1:15" ht="12.75" customHeight="1">
      <c r="A29" s="72" t="s">
        <v>227</v>
      </c>
      <c r="B29" s="72" t="s">
        <v>232</v>
      </c>
      <c r="C29" s="72" t="s">
        <v>233</v>
      </c>
      <c r="D29" s="162">
        <v>1</v>
      </c>
      <c r="E29" s="162">
        <v>1</v>
      </c>
      <c r="F29" s="162"/>
      <c r="G29" s="162">
        <v>1</v>
      </c>
      <c r="H29" s="162"/>
      <c r="I29" s="162"/>
      <c r="J29" s="162"/>
      <c r="K29" s="162"/>
    </row>
    <row r="30" spans="1:15" ht="12.75" customHeight="1">
      <c r="A30" s="72" t="s">
        <v>227</v>
      </c>
      <c r="B30" s="72" t="s">
        <v>234</v>
      </c>
      <c r="C30" s="72" t="s">
        <v>235</v>
      </c>
      <c r="D30" s="162">
        <v>1</v>
      </c>
      <c r="E30" s="162">
        <v>7</v>
      </c>
      <c r="F30" s="162"/>
      <c r="G30" s="162"/>
      <c r="H30" s="162"/>
      <c r="I30" s="162">
        <v>1</v>
      </c>
      <c r="J30" s="162"/>
      <c r="K30" s="162"/>
    </row>
    <row r="31" spans="1:15" ht="12.75" customHeight="1">
      <c r="A31" s="72" t="s">
        <v>227</v>
      </c>
      <c r="B31" s="72" t="s">
        <v>246</v>
      </c>
      <c r="C31" s="72" t="s">
        <v>247</v>
      </c>
      <c r="D31" s="162">
        <v>1</v>
      </c>
      <c r="E31" s="162">
        <v>2</v>
      </c>
      <c r="F31" s="162"/>
      <c r="G31" s="162"/>
      <c r="H31" s="162">
        <v>1</v>
      </c>
      <c r="I31" s="162"/>
      <c r="J31" s="162"/>
      <c r="K31" s="162"/>
    </row>
    <row r="32" spans="1:15" ht="12.75" customHeight="1">
      <c r="A32" s="72" t="s">
        <v>227</v>
      </c>
      <c r="B32" s="72" t="s">
        <v>252</v>
      </c>
      <c r="C32" s="72" t="s">
        <v>253</v>
      </c>
      <c r="D32" s="162">
        <v>3</v>
      </c>
      <c r="E32" s="162">
        <v>9</v>
      </c>
      <c r="F32" s="162"/>
      <c r="G32" s="162">
        <v>1</v>
      </c>
      <c r="H32" s="162">
        <v>1</v>
      </c>
      <c r="I32" s="162">
        <v>1</v>
      </c>
      <c r="J32" s="162"/>
      <c r="K32" s="162"/>
    </row>
    <row r="33" spans="1:11" ht="12.75" customHeight="1">
      <c r="A33" s="72" t="s">
        <v>227</v>
      </c>
      <c r="B33" s="72" t="s">
        <v>254</v>
      </c>
      <c r="C33" s="72" t="s">
        <v>255</v>
      </c>
      <c r="D33" s="162">
        <v>4</v>
      </c>
      <c r="E33" s="162">
        <v>18</v>
      </c>
      <c r="F33" s="162"/>
      <c r="G33" s="162"/>
      <c r="H33" s="162">
        <v>2</v>
      </c>
      <c r="I33" s="162">
        <v>2</v>
      </c>
      <c r="J33" s="162"/>
      <c r="K33" s="162"/>
    </row>
    <row r="34" spans="1:11" ht="12.75" customHeight="1">
      <c r="A34" s="72" t="s">
        <v>227</v>
      </c>
      <c r="B34" s="72" t="s">
        <v>256</v>
      </c>
      <c r="C34" s="72" t="s">
        <v>257</v>
      </c>
      <c r="D34" s="162">
        <v>1</v>
      </c>
      <c r="E34" s="162">
        <v>2</v>
      </c>
      <c r="F34" s="162"/>
      <c r="G34" s="162"/>
      <c r="H34" s="162">
        <v>1</v>
      </c>
      <c r="I34" s="162"/>
      <c r="J34" s="162"/>
      <c r="K34" s="162"/>
    </row>
    <row r="35" spans="1:11" ht="12.75" customHeight="1">
      <c r="A35" s="72" t="s">
        <v>227</v>
      </c>
      <c r="B35" s="72" t="s">
        <v>264</v>
      </c>
      <c r="C35" s="72" t="s">
        <v>265</v>
      </c>
      <c r="D35" s="162">
        <v>3</v>
      </c>
      <c r="E35" s="162">
        <v>12</v>
      </c>
      <c r="F35" s="162"/>
      <c r="G35" s="162"/>
      <c r="H35" s="162">
        <v>1</v>
      </c>
      <c r="I35" s="162">
        <v>2</v>
      </c>
      <c r="J35" s="162"/>
      <c r="K35" s="162"/>
    </row>
    <row r="36" spans="1:11" ht="12.75" customHeight="1">
      <c r="A36" s="72" t="s">
        <v>227</v>
      </c>
      <c r="B36" s="72" t="s">
        <v>266</v>
      </c>
      <c r="C36" s="72" t="s">
        <v>267</v>
      </c>
      <c r="D36" s="162">
        <v>2</v>
      </c>
      <c r="E36" s="162">
        <v>3</v>
      </c>
      <c r="F36" s="162"/>
      <c r="G36" s="162">
        <v>1</v>
      </c>
      <c r="H36" s="162">
        <v>1</v>
      </c>
      <c r="I36" s="162"/>
      <c r="J36" s="162"/>
      <c r="K36" s="162"/>
    </row>
    <row r="37" spans="1:11" ht="12.75" customHeight="1">
      <c r="A37" s="72" t="s">
        <v>227</v>
      </c>
      <c r="B37" s="72" t="s">
        <v>282</v>
      </c>
      <c r="C37" s="72" t="s">
        <v>283</v>
      </c>
      <c r="D37" s="162">
        <v>1</v>
      </c>
      <c r="E37" s="162">
        <v>1</v>
      </c>
      <c r="F37" s="162"/>
      <c r="G37" s="162">
        <v>1</v>
      </c>
      <c r="H37" s="162"/>
      <c r="I37" s="162"/>
      <c r="J37" s="162"/>
      <c r="K37" s="162"/>
    </row>
    <row r="38" spans="1:11" ht="12.75" customHeight="1">
      <c r="A38" s="72" t="s">
        <v>227</v>
      </c>
      <c r="B38" s="72" t="s">
        <v>284</v>
      </c>
      <c r="C38" s="72" t="s">
        <v>285</v>
      </c>
      <c r="D38" s="162">
        <v>4</v>
      </c>
      <c r="E38" s="162">
        <v>18</v>
      </c>
      <c r="F38" s="162"/>
      <c r="G38" s="162"/>
      <c r="H38" s="162">
        <v>2</v>
      </c>
      <c r="I38" s="162">
        <v>2</v>
      </c>
      <c r="J38" s="162"/>
      <c r="K38" s="162"/>
    </row>
    <row r="39" spans="1:11" ht="12.75" customHeight="1">
      <c r="A39" s="72" t="s">
        <v>227</v>
      </c>
      <c r="B39" s="72" t="s">
        <v>286</v>
      </c>
      <c r="C39" s="72" t="s">
        <v>287</v>
      </c>
      <c r="D39" s="162">
        <v>3</v>
      </c>
      <c r="E39" s="162">
        <v>10</v>
      </c>
      <c r="F39" s="162"/>
      <c r="G39" s="162"/>
      <c r="H39" s="162">
        <v>2</v>
      </c>
      <c r="I39" s="162">
        <v>1</v>
      </c>
      <c r="J39" s="162"/>
      <c r="K39" s="162"/>
    </row>
    <row r="40" spans="1:11" ht="12.75" customHeight="1">
      <c r="A40" s="72" t="s">
        <v>227</v>
      </c>
      <c r="B40" s="72" t="s">
        <v>288</v>
      </c>
      <c r="C40" s="72" t="s">
        <v>289</v>
      </c>
      <c r="D40" s="162">
        <v>2</v>
      </c>
      <c r="E40" s="162">
        <v>14</v>
      </c>
      <c r="F40" s="162"/>
      <c r="G40" s="162"/>
      <c r="H40" s="162"/>
      <c r="I40" s="162">
        <v>1</v>
      </c>
      <c r="J40" s="162">
        <v>1</v>
      </c>
      <c r="K40" s="162"/>
    </row>
    <row r="41" spans="1:11" ht="12.75" customHeight="1">
      <c r="A41" s="73" t="s">
        <v>227</v>
      </c>
      <c r="B41" s="73" t="s">
        <v>294</v>
      </c>
      <c r="C41" s="73" t="s">
        <v>295</v>
      </c>
      <c r="D41" s="67">
        <v>2</v>
      </c>
      <c r="E41" s="67">
        <v>3</v>
      </c>
      <c r="F41" s="67"/>
      <c r="G41" s="67">
        <v>1</v>
      </c>
      <c r="H41" s="67">
        <v>1</v>
      </c>
      <c r="I41" s="67"/>
      <c r="J41" s="67"/>
      <c r="K41" s="67"/>
    </row>
    <row r="42" spans="1:11" ht="12.75" customHeight="1">
      <c r="A42" s="33"/>
      <c r="B42" s="34">
        <f>COUNTA(B28:B41)</f>
        <v>14</v>
      </c>
      <c r="C42" s="34"/>
      <c r="D42" s="29">
        <f>SUM(D28:D41)</f>
        <v>30</v>
      </c>
      <c r="E42" s="29">
        <f>SUM(E28:E41)</f>
        <v>103</v>
      </c>
      <c r="F42" s="36"/>
      <c r="G42" s="29">
        <f>SUM(G28:G41)</f>
        <v>6</v>
      </c>
      <c r="H42" s="29">
        <f>SUM(H28:H41)</f>
        <v>13</v>
      </c>
      <c r="I42" s="29">
        <f>SUM(I28:I41)</f>
        <v>10</v>
      </c>
      <c r="J42" s="29">
        <f>SUM(J28:J41)</f>
        <v>1</v>
      </c>
      <c r="K42" s="29">
        <f>SUM(K28:K41)</f>
        <v>0</v>
      </c>
    </row>
    <row r="43" spans="1:11" ht="12.75" customHeight="1">
      <c r="A43" s="33"/>
      <c r="B43" s="34"/>
      <c r="C43" s="34"/>
      <c r="D43" s="29"/>
      <c r="E43" s="29"/>
      <c r="F43" s="36"/>
      <c r="G43" s="29"/>
      <c r="H43" s="29"/>
      <c r="I43" s="29"/>
      <c r="J43" s="29"/>
      <c r="K43" s="29"/>
    </row>
    <row r="44" spans="1:11" ht="12.75" customHeight="1">
      <c r="A44" s="33"/>
      <c r="B44" s="34"/>
      <c r="C44" s="34"/>
      <c r="D44" s="29"/>
      <c r="E44" s="29"/>
      <c r="F44" s="36"/>
      <c r="G44" s="29"/>
      <c r="H44" s="29"/>
      <c r="I44" s="29"/>
      <c r="J44" s="29"/>
      <c r="K44" s="29"/>
    </row>
    <row r="45" spans="1:11" ht="12.75" customHeight="1">
      <c r="B45" s="104" t="s">
        <v>144</v>
      </c>
      <c r="C45" s="119"/>
      <c r="D45" s="120"/>
    </row>
    <row r="46" spans="1:11" ht="12.75" customHeight="1">
      <c r="B46" s="121"/>
      <c r="C46" s="122" t="s">
        <v>145</v>
      </c>
      <c r="D46" s="103">
        <f>SUM(B8+B12+B17+B23+B26+B42)</f>
        <v>29</v>
      </c>
    </row>
    <row r="47" spans="1:11" ht="12.75" customHeight="1">
      <c r="B47" s="121"/>
      <c r="C47" s="122" t="s">
        <v>124</v>
      </c>
      <c r="D47" s="103">
        <f>SUM(D8+D12+D17+D23+D26+D42)</f>
        <v>71</v>
      </c>
    </row>
    <row r="48" spans="1:11" ht="12.75" customHeight="1">
      <c r="B48" s="121"/>
      <c r="C48" s="122" t="s">
        <v>125</v>
      </c>
      <c r="D48" s="102">
        <f>SUM(E8+E12+E17+E23+E26+E42)</f>
        <v>207</v>
      </c>
    </row>
    <row r="49" spans="3:8" ht="12.75" customHeight="1"/>
    <row r="50" spans="3:8" ht="12.75" customHeight="1">
      <c r="C50" s="107" t="s">
        <v>153</v>
      </c>
      <c r="D50" s="109"/>
      <c r="E50" s="109"/>
      <c r="F50" s="109"/>
      <c r="G50" s="114" t="s">
        <v>112</v>
      </c>
      <c r="H50" s="114" t="s">
        <v>123</v>
      </c>
    </row>
    <row r="51" spans="3:8" ht="12.75" customHeight="1">
      <c r="C51" s="128"/>
      <c r="D51" s="128"/>
      <c r="E51" s="112" t="s">
        <v>148</v>
      </c>
      <c r="G51" s="103">
        <f>SUM(G8+G12+G17+G23+G26+G42)</f>
        <v>19</v>
      </c>
      <c r="H51" s="117">
        <f>G51/(G56)</f>
        <v>0.26760563380281688</v>
      </c>
    </row>
    <row r="52" spans="3:8" ht="12.75" customHeight="1">
      <c r="C52" s="128"/>
      <c r="D52" s="128"/>
      <c r="E52" s="112" t="s">
        <v>149</v>
      </c>
      <c r="G52" s="103">
        <f>SUM(H8+H12+H17+H23+H26+H42)</f>
        <v>30</v>
      </c>
      <c r="H52" s="117">
        <f>G52/G56</f>
        <v>0.42253521126760563</v>
      </c>
    </row>
    <row r="53" spans="3:8" ht="12.75" customHeight="1">
      <c r="C53" s="128"/>
      <c r="D53" s="128"/>
      <c r="E53" s="112" t="s">
        <v>150</v>
      </c>
      <c r="G53" s="103">
        <f>SUM(I8+I12+I17+I23+I26+I42)</f>
        <v>21</v>
      </c>
      <c r="H53" s="117">
        <f>G53/G56</f>
        <v>0.29577464788732394</v>
      </c>
    </row>
    <row r="54" spans="3:8" ht="12.75" customHeight="1">
      <c r="C54" s="128"/>
      <c r="D54" s="128"/>
      <c r="E54" s="112" t="s">
        <v>151</v>
      </c>
      <c r="G54" s="103">
        <f>SUM(J8+J12+J17+J23+J26+J42)</f>
        <v>1</v>
      </c>
      <c r="H54" s="117">
        <f>G54/G56</f>
        <v>1.4084507042253521E-2</v>
      </c>
    </row>
    <row r="55" spans="3:8" ht="12.75" customHeight="1">
      <c r="C55" s="128"/>
      <c r="D55" s="128"/>
      <c r="E55" s="112" t="s">
        <v>152</v>
      </c>
      <c r="G55" s="127">
        <f>SUM(K8+K12+K17+K23+K26+K42)</f>
        <v>0</v>
      </c>
      <c r="H55" s="118">
        <f>G55/G56</f>
        <v>0</v>
      </c>
    </row>
    <row r="56" spans="3:8" ht="12.75" customHeight="1">
      <c r="C56" s="128"/>
      <c r="D56" s="128"/>
      <c r="E56" s="128"/>
      <c r="F56" s="112"/>
      <c r="G56" s="126">
        <f>SUM(G51:G55)</f>
        <v>71</v>
      </c>
      <c r="H56" s="117">
        <f>SUM(H51:H55)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Maine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88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8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4" customFormat="1" ht="12" customHeight="1">
      <c r="B1" s="182" t="s">
        <v>29</v>
      </c>
      <c r="C1" s="182"/>
      <c r="D1" s="69"/>
      <c r="E1" s="70"/>
      <c r="F1" s="69"/>
      <c r="G1" s="181" t="s">
        <v>31</v>
      </c>
      <c r="H1" s="181"/>
      <c r="I1" s="181"/>
      <c r="J1" s="69"/>
      <c r="K1" s="182" t="s">
        <v>39</v>
      </c>
      <c r="L1" s="182"/>
    </row>
    <row r="2" spans="1:12" s="57" customFormat="1" ht="48.75" customHeight="1">
      <c r="A2" s="3" t="s">
        <v>15</v>
      </c>
      <c r="B2" s="3" t="s">
        <v>16</v>
      </c>
      <c r="C2" s="3" t="s">
        <v>11</v>
      </c>
      <c r="D2" s="3"/>
      <c r="E2" s="15" t="s">
        <v>30</v>
      </c>
      <c r="F2" s="3"/>
      <c r="G2" s="3" t="s">
        <v>43</v>
      </c>
      <c r="H2" s="3" t="s">
        <v>17</v>
      </c>
      <c r="I2" s="3" t="s">
        <v>18</v>
      </c>
      <c r="J2" s="3"/>
      <c r="K2" s="3" t="s">
        <v>19</v>
      </c>
      <c r="L2" s="3" t="s">
        <v>20</v>
      </c>
    </row>
    <row r="3" spans="1:12" ht="12.75" customHeight="1">
      <c r="A3" s="72" t="s">
        <v>171</v>
      </c>
      <c r="B3" s="72" t="s">
        <v>172</v>
      </c>
      <c r="C3" s="72" t="s">
        <v>173</v>
      </c>
      <c r="D3" s="72"/>
      <c r="E3" s="72">
        <v>94</v>
      </c>
      <c r="F3" s="5"/>
      <c r="G3" s="13"/>
      <c r="H3" s="136"/>
      <c r="I3" s="39">
        <f t="shared" ref="I3:I11" si="0">H3/E3</f>
        <v>0</v>
      </c>
      <c r="J3" s="63"/>
      <c r="K3" s="40">
        <f t="shared" ref="K3:K11" si="1">E3-H3</f>
        <v>94</v>
      </c>
      <c r="L3" s="39">
        <f t="shared" ref="L3:L11" si="2">K3/E3</f>
        <v>1</v>
      </c>
    </row>
    <row r="4" spans="1:12" ht="12.75" customHeight="1">
      <c r="A4" s="72" t="s">
        <v>171</v>
      </c>
      <c r="B4" s="72" t="s">
        <v>174</v>
      </c>
      <c r="C4" s="72" t="s">
        <v>175</v>
      </c>
      <c r="D4" s="72"/>
      <c r="E4" s="72">
        <v>130</v>
      </c>
      <c r="F4" s="5"/>
      <c r="G4" s="163" t="s">
        <v>32</v>
      </c>
      <c r="H4" s="163">
        <v>11</v>
      </c>
      <c r="I4" s="39">
        <f t="shared" si="0"/>
        <v>8.461538461538462E-2</v>
      </c>
      <c r="J4" s="63"/>
      <c r="K4" s="40">
        <f t="shared" si="1"/>
        <v>119</v>
      </c>
      <c r="L4" s="39">
        <f t="shared" si="2"/>
        <v>0.91538461538461535</v>
      </c>
    </row>
    <row r="5" spans="1:12" ht="12.75" customHeight="1">
      <c r="A5" s="72" t="s">
        <v>171</v>
      </c>
      <c r="B5" s="72" t="s">
        <v>176</v>
      </c>
      <c r="C5" s="72" t="s">
        <v>177</v>
      </c>
      <c r="D5" s="72"/>
      <c r="E5" s="72">
        <v>94</v>
      </c>
      <c r="F5" s="5"/>
      <c r="G5" s="163" t="s">
        <v>32</v>
      </c>
      <c r="H5" s="163">
        <v>4</v>
      </c>
      <c r="I5" s="39">
        <f t="shared" si="0"/>
        <v>4.2553191489361701E-2</v>
      </c>
      <c r="J5" s="63"/>
      <c r="K5" s="40">
        <f t="shared" si="1"/>
        <v>90</v>
      </c>
      <c r="L5" s="39">
        <f t="shared" si="2"/>
        <v>0.95744680851063835</v>
      </c>
    </row>
    <row r="6" spans="1:12" ht="12.75" customHeight="1">
      <c r="A6" s="72" t="s">
        <v>171</v>
      </c>
      <c r="B6" s="72" t="s">
        <v>178</v>
      </c>
      <c r="C6" s="72" t="s">
        <v>179</v>
      </c>
      <c r="D6" s="72"/>
      <c r="E6" s="72">
        <v>94</v>
      </c>
      <c r="F6" s="5"/>
      <c r="G6" s="13"/>
      <c r="H6" s="147"/>
      <c r="I6" s="39">
        <f t="shared" si="0"/>
        <v>0</v>
      </c>
      <c r="J6" s="63"/>
      <c r="K6" s="40">
        <f t="shared" si="1"/>
        <v>94</v>
      </c>
      <c r="L6" s="39">
        <f t="shared" si="2"/>
        <v>1</v>
      </c>
    </row>
    <row r="7" spans="1:12" ht="12.75" customHeight="1">
      <c r="A7" s="72" t="s">
        <v>171</v>
      </c>
      <c r="B7" s="72" t="s">
        <v>180</v>
      </c>
      <c r="C7" s="72" t="s">
        <v>181</v>
      </c>
      <c r="D7" s="72"/>
      <c r="E7" s="72">
        <v>94</v>
      </c>
      <c r="F7" s="5"/>
      <c r="G7" s="163" t="s">
        <v>32</v>
      </c>
      <c r="H7" s="163">
        <v>2</v>
      </c>
      <c r="I7" s="39">
        <f t="shared" si="0"/>
        <v>2.1276595744680851E-2</v>
      </c>
      <c r="J7" s="63"/>
      <c r="K7" s="40">
        <f t="shared" si="1"/>
        <v>92</v>
      </c>
      <c r="L7" s="39">
        <f t="shared" si="2"/>
        <v>0.97872340425531912</v>
      </c>
    </row>
    <row r="8" spans="1:12" ht="12.75" customHeight="1">
      <c r="A8" s="72" t="s">
        <v>171</v>
      </c>
      <c r="B8" s="72" t="s">
        <v>182</v>
      </c>
      <c r="C8" s="72" t="s">
        <v>183</v>
      </c>
      <c r="D8" s="72"/>
      <c r="E8" s="72">
        <v>94</v>
      </c>
      <c r="F8" s="5"/>
      <c r="G8" s="152"/>
      <c r="H8" s="152"/>
      <c r="I8" s="39">
        <f t="shared" si="0"/>
        <v>0</v>
      </c>
      <c r="J8" s="63"/>
      <c r="K8" s="40">
        <f t="shared" si="1"/>
        <v>94</v>
      </c>
      <c r="L8" s="39">
        <f t="shared" si="2"/>
        <v>1</v>
      </c>
    </row>
    <row r="9" spans="1:12" ht="12.75" customHeight="1">
      <c r="A9" s="72" t="s">
        <v>171</v>
      </c>
      <c r="B9" s="72" t="s">
        <v>184</v>
      </c>
      <c r="C9" s="72" t="s">
        <v>185</v>
      </c>
      <c r="D9" s="72"/>
      <c r="E9" s="72">
        <v>94</v>
      </c>
      <c r="F9" s="5"/>
      <c r="G9" s="152"/>
      <c r="H9" s="152"/>
      <c r="I9" s="39">
        <f t="shared" si="0"/>
        <v>0</v>
      </c>
      <c r="J9" s="63"/>
      <c r="K9" s="40">
        <f t="shared" si="1"/>
        <v>94</v>
      </c>
      <c r="L9" s="39">
        <f t="shared" si="2"/>
        <v>1</v>
      </c>
    </row>
    <row r="10" spans="1:12" ht="12.75" customHeight="1">
      <c r="A10" s="72" t="s">
        <v>171</v>
      </c>
      <c r="B10" s="72" t="s">
        <v>186</v>
      </c>
      <c r="C10" s="72" t="s">
        <v>187</v>
      </c>
      <c r="D10" s="72"/>
      <c r="E10" s="72">
        <v>94</v>
      </c>
      <c r="F10" s="5"/>
      <c r="G10" s="163" t="s">
        <v>32</v>
      </c>
      <c r="H10" s="163">
        <v>11</v>
      </c>
      <c r="I10" s="39">
        <f t="shared" si="0"/>
        <v>0.11702127659574468</v>
      </c>
      <c r="J10" s="63"/>
      <c r="K10" s="40">
        <f t="shared" si="1"/>
        <v>83</v>
      </c>
      <c r="L10" s="39">
        <f t="shared" si="2"/>
        <v>0.88297872340425532</v>
      </c>
    </row>
    <row r="11" spans="1:12" ht="12.75" customHeight="1">
      <c r="A11" s="73" t="s">
        <v>171</v>
      </c>
      <c r="B11" s="73" t="s">
        <v>188</v>
      </c>
      <c r="C11" s="73" t="s">
        <v>189</v>
      </c>
      <c r="D11" s="73"/>
      <c r="E11" s="73">
        <v>94</v>
      </c>
      <c r="F11" s="64"/>
      <c r="G11" s="67" t="s">
        <v>32</v>
      </c>
      <c r="H11" s="67">
        <v>3</v>
      </c>
      <c r="I11" s="41">
        <f t="shared" si="0"/>
        <v>3.1914893617021274E-2</v>
      </c>
      <c r="J11" s="65"/>
      <c r="K11" s="42">
        <f t="shared" si="1"/>
        <v>91</v>
      </c>
      <c r="L11" s="41">
        <f t="shared" si="2"/>
        <v>0.96808510638297873</v>
      </c>
    </row>
    <row r="12" spans="1:12">
      <c r="A12" s="33"/>
      <c r="B12" s="34">
        <f>COUNTA(B3:B11)</f>
        <v>9</v>
      </c>
      <c r="C12" s="33"/>
      <c r="E12" s="37">
        <f>SUM(E3:E11)</f>
        <v>882</v>
      </c>
      <c r="F12" s="43"/>
      <c r="G12" s="34">
        <f>COUNTA(G3:G11)</f>
        <v>5</v>
      </c>
      <c r="H12" s="37">
        <f>SUM(H3:H11)</f>
        <v>31</v>
      </c>
      <c r="I12" s="44">
        <f>H12/E12</f>
        <v>3.5147392290249435E-2</v>
      </c>
      <c r="J12" s="45"/>
      <c r="K12" s="37">
        <f>SUM(K3:K11)</f>
        <v>851</v>
      </c>
      <c r="L12" s="44">
        <f>K12/E12</f>
        <v>0.96485260770975056</v>
      </c>
    </row>
    <row r="13" spans="1:12" ht="7.5" customHeight="1">
      <c r="A13" s="33"/>
      <c r="B13" s="34"/>
      <c r="C13" s="33"/>
      <c r="E13" s="37"/>
      <c r="F13" s="43"/>
      <c r="G13" s="34"/>
      <c r="H13" s="37"/>
      <c r="I13" s="44"/>
      <c r="J13" s="45"/>
      <c r="K13" s="37"/>
      <c r="L13" s="44"/>
    </row>
    <row r="14" spans="1:12">
      <c r="A14" s="72" t="s">
        <v>190</v>
      </c>
      <c r="B14" s="72" t="s">
        <v>191</v>
      </c>
      <c r="C14" s="72" t="s">
        <v>192</v>
      </c>
      <c r="D14" s="72"/>
      <c r="E14" s="72">
        <v>94</v>
      </c>
      <c r="F14" s="5"/>
      <c r="G14" s="152"/>
      <c r="H14" s="152"/>
      <c r="I14" s="39">
        <f t="shared" ref="I14:I18" si="3">H14/E14</f>
        <v>0</v>
      </c>
      <c r="J14" s="63"/>
      <c r="K14" s="40">
        <f t="shared" ref="K14:K18" si="4">E14-H14</f>
        <v>94</v>
      </c>
      <c r="L14" s="39">
        <f t="shared" ref="L14:L18" si="5">K14/E14</f>
        <v>1</v>
      </c>
    </row>
    <row r="15" spans="1:12">
      <c r="A15" s="72" t="s">
        <v>190</v>
      </c>
      <c r="B15" s="72" t="s">
        <v>193</v>
      </c>
      <c r="C15" s="72" t="s">
        <v>194</v>
      </c>
      <c r="D15" s="72"/>
      <c r="E15" s="72">
        <v>94</v>
      </c>
      <c r="F15" s="5"/>
      <c r="G15" s="163" t="s">
        <v>32</v>
      </c>
      <c r="H15" s="36">
        <v>2</v>
      </c>
      <c r="I15" s="39">
        <f t="shared" si="3"/>
        <v>2.1276595744680851E-2</v>
      </c>
      <c r="J15" s="63"/>
      <c r="K15" s="40">
        <f t="shared" si="4"/>
        <v>92</v>
      </c>
      <c r="L15" s="39">
        <f t="shared" si="5"/>
        <v>0.97872340425531912</v>
      </c>
    </row>
    <row r="16" spans="1:12">
      <c r="A16" s="72" t="s">
        <v>190</v>
      </c>
      <c r="B16" s="72" t="s">
        <v>195</v>
      </c>
      <c r="C16" s="72" t="s">
        <v>196</v>
      </c>
      <c r="D16" s="72"/>
      <c r="E16" s="72">
        <v>94</v>
      </c>
      <c r="F16" s="5"/>
      <c r="G16" s="36"/>
      <c r="H16" s="36"/>
      <c r="I16" s="39">
        <f t="shared" ref="I16" si="6">H16/E16</f>
        <v>0</v>
      </c>
      <c r="J16" s="63"/>
      <c r="K16" s="40">
        <f t="shared" ref="K16" si="7">E16-H16</f>
        <v>94</v>
      </c>
      <c r="L16" s="39">
        <f t="shared" ref="L16" si="8">K16/E16</f>
        <v>1</v>
      </c>
    </row>
    <row r="17" spans="1:12">
      <c r="A17" s="72" t="s">
        <v>190</v>
      </c>
      <c r="B17" s="72" t="s">
        <v>197</v>
      </c>
      <c r="C17" s="72" t="s">
        <v>198</v>
      </c>
      <c r="D17" s="72"/>
      <c r="E17" s="72">
        <v>94</v>
      </c>
      <c r="F17" s="5"/>
      <c r="G17" s="152"/>
      <c r="H17" s="152"/>
      <c r="I17" s="39">
        <f t="shared" si="3"/>
        <v>0</v>
      </c>
      <c r="J17" s="63"/>
      <c r="K17" s="40">
        <f t="shared" si="4"/>
        <v>94</v>
      </c>
      <c r="L17" s="39">
        <f t="shared" si="5"/>
        <v>1</v>
      </c>
    </row>
    <row r="18" spans="1:12">
      <c r="A18" s="73" t="s">
        <v>190</v>
      </c>
      <c r="B18" s="73" t="s">
        <v>199</v>
      </c>
      <c r="C18" s="73" t="s">
        <v>200</v>
      </c>
      <c r="D18" s="73"/>
      <c r="E18" s="73">
        <v>94</v>
      </c>
      <c r="F18" s="64"/>
      <c r="G18" s="67" t="s">
        <v>32</v>
      </c>
      <c r="H18" s="67">
        <v>2</v>
      </c>
      <c r="I18" s="41">
        <f t="shared" si="3"/>
        <v>2.1276595744680851E-2</v>
      </c>
      <c r="J18" s="65"/>
      <c r="K18" s="42">
        <f t="shared" si="4"/>
        <v>92</v>
      </c>
      <c r="L18" s="41">
        <f t="shared" si="5"/>
        <v>0.97872340425531912</v>
      </c>
    </row>
    <row r="19" spans="1:12">
      <c r="A19" s="33"/>
      <c r="B19" s="34">
        <f>COUNTA(B14:B18)</f>
        <v>5</v>
      </c>
      <c r="C19" s="33"/>
      <c r="E19" s="37">
        <f>SUM(E14:E18)</f>
        <v>470</v>
      </c>
      <c r="F19" s="43"/>
      <c r="G19" s="34">
        <f>COUNTA(G14:G18)</f>
        <v>2</v>
      </c>
      <c r="H19" s="37">
        <f>SUM(H14:H18)</f>
        <v>4</v>
      </c>
      <c r="I19" s="44">
        <f>H19/E19</f>
        <v>8.5106382978723406E-3</v>
      </c>
      <c r="J19" s="45"/>
      <c r="K19" s="53">
        <f>E19-H19</f>
        <v>466</v>
      </c>
      <c r="L19" s="44">
        <f>K19/E19</f>
        <v>0.99148936170212765</v>
      </c>
    </row>
    <row r="20" spans="1:12" ht="8.25" customHeight="1">
      <c r="A20" s="33"/>
      <c r="B20" s="33"/>
      <c r="C20" s="33"/>
      <c r="G20" s="140"/>
      <c r="H20" s="36"/>
      <c r="I20" s="38"/>
      <c r="J20" s="38"/>
      <c r="K20" s="38"/>
      <c r="L20" s="38"/>
    </row>
    <row r="21" spans="1:12">
      <c r="A21" s="72" t="s">
        <v>201</v>
      </c>
      <c r="B21" s="72" t="s">
        <v>202</v>
      </c>
      <c r="C21" s="72" t="s">
        <v>203</v>
      </c>
      <c r="D21" s="72"/>
      <c r="E21" s="72">
        <v>94</v>
      </c>
      <c r="F21" s="5"/>
      <c r="G21" s="163" t="s">
        <v>32</v>
      </c>
      <c r="H21" s="163">
        <v>25</v>
      </c>
      <c r="I21" s="39">
        <f t="shared" ref="I21:I23" si="9">H21/E21</f>
        <v>0.26595744680851063</v>
      </c>
      <c r="J21" s="63"/>
      <c r="K21" s="40">
        <f t="shared" ref="K21:K23" si="10">E21-H21</f>
        <v>69</v>
      </c>
      <c r="L21" s="39">
        <f t="shared" ref="L21:L23" si="11">K21/E21</f>
        <v>0.73404255319148937</v>
      </c>
    </row>
    <row r="22" spans="1:12">
      <c r="A22" s="72" t="s">
        <v>201</v>
      </c>
      <c r="B22" s="72" t="s">
        <v>204</v>
      </c>
      <c r="C22" s="72" t="s">
        <v>205</v>
      </c>
      <c r="D22" s="72"/>
      <c r="E22" s="72">
        <v>94</v>
      </c>
      <c r="F22" s="5"/>
      <c r="G22" s="163" t="s">
        <v>32</v>
      </c>
      <c r="H22" s="163">
        <v>10</v>
      </c>
      <c r="I22" s="39">
        <f t="shared" si="9"/>
        <v>0.10638297872340426</v>
      </c>
      <c r="J22" s="63"/>
      <c r="K22" s="40">
        <f t="shared" si="10"/>
        <v>84</v>
      </c>
      <c r="L22" s="39">
        <f t="shared" si="11"/>
        <v>0.8936170212765957</v>
      </c>
    </row>
    <row r="23" spans="1:12">
      <c r="A23" s="73" t="s">
        <v>201</v>
      </c>
      <c r="B23" s="73" t="s">
        <v>206</v>
      </c>
      <c r="C23" s="73" t="s">
        <v>207</v>
      </c>
      <c r="D23" s="73"/>
      <c r="E23" s="73">
        <v>94</v>
      </c>
      <c r="F23" s="64"/>
      <c r="G23" s="67" t="s">
        <v>32</v>
      </c>
      <c r="H23" s="67">
        <v>2</v>
      </c>
      <c r="I23" s="41">
        <f t="shared" si="9"/>
        <v>2.1276595744680851E-2</v>
      </c>
      <c r="J23" s="65"/>
      <c r="K23" s="42">
        <f t="shared" si="10"/>
        <v>92</v>
      </c>
      <c r="L23" s="41">
        <f t="shared" si="11"/>
        <v>0.97872340425531912</v>
      </c>
    </row>
    <row r="24" spans="1:12">
      <c r="A24" s="33"/>
      <c r="B24" s="34">
        <f>COUNTA(B21:B23)</f>
        <v>3</v>
      </c>
      <c r="C24" s="33"/>
      <c r="E24" s="37">
        <f>SUM(E21:E23)</f>
        <v>282</v>
      </c>
      <c r="F24" s="43"/>
      <c r="G24" s="34">
        <f>COUNTA(G21:G23)</f>
        <v>3</v>
      </c>
      <c r="H24" s="37">
        <f>SUM(H21:H23)</f>
        <v>37</v>
      </c>
      <c r="I24" s="44">
        <f>H24/E24</f>
        <v>0.13120567375886524</v>
      </c>
      <c r="J24" s="45"/>
      <c r="K24" s="53">
        <f>E24-H24</f>
        <v>245</v>
      </c>
      <c r="L24" s="44">
        <f>K24/E24</f>
        <v>0.86879432624113473</v>
      </c>
    </row>
    <row r="25" spans="1:12" ht="7.5" customHeight="1">
      <c r="A25" s="33"/>
      <c r="B25" s="34"/>
      <c r="C25" s="33"/>
      <c r="E25" s="37"/>
      <c r="F25" s="43"/>
      <c r="G25" s="34"/>
      <c r="H25" s="37"/>
      <c r="I25" s="44"/>
      <c r="J25" s="135"/>
      <c r="K25" s="53"/>
      <c r="L25" s="44"/>
    </row>
    <row r="26" spans="1:12">
      <c r="A26" s="73" t="s">
        <v>208</v>
      </c>
      <c r="B26" s="73" t="s">
        <v>209</v>
      </c>
      <c r="C26" s="73" t="s">
        <v>210</v>
      </c>
      <c r="D26" s="73"/>
      <c r="E26" s="73">
        <v>98</v>
      </c>
      <c r="F26" s="64"/>
      <c r="G26" s="67"/>
      <c r="H26" s="67"/>
      <c r="I26" s="41">
        <f t="shared" ref="I26" si="12">H26/E26</f>
        <v>0</v>
      </c>
      <c r="J26" s="65"/>
      <c r="K26" s="42">
        <f t="shared" ref="K26" si="13">E26-H26</f>
        <v>98</v>
      </c>
      <c r="L26" s="41">
        <f t="shared" ref="L26" si="14">K26/E26</f>
        <v>1</v>
      </c>
    </row>
    <row r="27" spans="1:12">
      <c r="A27" s="33"/>
      <c r="B27" s="34">
        <f>COUNTA(B26:B26)</f>
        <v>1</v>
      </c>
      <c r="C27" s="33"/>
      <c r="E27" s="37">
        <f>SUM(E26:E26)</f>
        <v>98</v>
      </c>
      <c r="F27" s="43"/>
      <c r="G27" s="34">
        <f>COUNTA(G26:G26)</f>
        <v>0</v>
      </c>
      <c r="H27" s="37">
        <f>SUM(H26:H26)</f>
        <v>0</v>
      </c>
      <c r="I27" s="44">
        <f>H27/E27</f>
        <v>0</v>
      </c>
      <c r="J27" s="135"/>
      <c r="K27" s="53">
        <f>E27-H27</f>
        <v>98</v>
      </c>
      <c r="L27" s="44">
        <f>K27/E27</f>
        <v>1</v>
      </c>
    </row>
    <row r="28" spans="1:12" ht="8.25" customHeight="1">
      <c r="A28" s="33"/>
      <c r="B28" s="34"/>
      <c r="C28" s="33"/>
      <c r="E28" s="37"/>
      <c r="F28" s="43"/>
      <c r="G28" s="34"/>
      <c r="H28" s="37"/>
      <c r="I28" s="44"/>
      <c r="J28" s="135"/>
      <c r="K28" s="53"/>
      <c r="L28" s="44"/>
    </row>
    <row r="29" spans="1:12">
      <c r="A29" s="72" t="s">
        <v>211</v>
      </c>
      <c r="B29" s="72" t="s">
        <v>212</v>
      </c>
      <c r="C29" s="72" t="s">
        <v>213</v>
      </c>
      <c r="D29" s="72"/>
      <c r="E29" s="72">
        <v>94</v>
      </c>
      <c r="F29" s="5"/>
      <c r="G29" s="36"/>
      <c r="H29" s="36"/>
      <c r="I29" s="39">
        <f t="shared" ref="I29:I34" si="15">H29/E29</f>
        <v>0</v>
      </c>
      <c r="J29" s="63"/>
      <c r="K29" s="40">
        <f t="shared" ref="K29:K34" si="16">E29-H29</f>
        <v>94</v>
      </c>
      <c r="L29" s="39">
        <f t="shared" ref="L29:L34" si="17">K29/E29</f>
        <v>1</v>
      </c>
    </row>
    <row r="30" spans="1:12">
      <c r="A30" s="72" t="s">
        <v>211</v>
      </c>
      <c r="B30" s="72" t="s">
        <v>214</v>
      </c>
      <c r="C30" s="72" t="s">
        <v>215</v>
      </c>
      <c r="D30" s="72"/>
      <c r="E30" s="72">
        <v>94</v>
      </c>
      <c r="F30" s="5"/>
      <c r="G30" s="152" t="s">
        <v>32</v>
      </c>
      <c r="H30" s="163">
        <v>9</v>
      </c>
      <c r="I30" s="39">
        <f t="shared" si="15"/>
        <v>9.5744680851063829E-2</v>
      </c>
      <c r="J30" s="63"/>
      <c r="K30" s="40">
        <f t="shared" si="16"/>
        <v>85</v>
      </c>
      <c r="L30" s="39">
        <f t="shared" si="17"/>
        <v>0.9042553191489362</v>
      </c>
    </row>
    <row r="31" spans="1:12">
      <c r="A31" s="72" t="s">
        <v>211</v>
      </c>
      <c r="B31" s="72" t="s">
        <v>216</v>
      </c>
      <c r="C31" s="72" t="s">
        <v>217</v>
      </c>
      <c r="D31" s="72"/>
      <c r="E31" s="72">
        <v>94</v>
      </c>
      <c r="F31" s="5"/>
      <c r="G31" s="152"/>
      <c r="H31" s="152"/>
      <c r="I31" s="39">
        <f t="shared" si="15"/>
        <v>0</v>
      </c>
      <c r="J31" s="63"/>
      <c r="K31" s="40">
        <f t="shared" si="16"/>
        <v>94</v>
      </c>
      <c r="L31" s="39">
        <f t="shared" si="17"/>
        <v>1</v>
      </c>
    </row>
    <row r="32" spans="1:12">
      <c r="A32" s="72" t="s">
        <v>211</v>
      </c>
      <c r="B32" s="72" t="s">
        <v>218</v>
      </c>
      <c r="C32" s="72" t="s">
        <v>219</v>
      </c>
      <c r="D32" s="72"/>
      <c r="E32" s="72">
        <v>94</v>
      </c>
      <c r="F32" s="5"/>
      <c r="G32" s="163" t="s">
        <v>32</v>
      </c>
      <c r="H32" s="163">
        <v>3</v>
      </c>
      <c r="I32" s="39">
        <f t="shared" si="15"/>
        <v>3.1914893617021274E-2</v>
      </c>
      <c r="J32" s="63"/>
      <c r="K32" s="40">
        <f t="shared" si="16"/>
        <v>91</v>
      </c>
      <c r="L32" s="39">
        <f t="shared" si="17"/>
        <v>0.96808510638297873</v>
      </c>
    </row>
    <row r="33" spans="1:12">
      <c r="A33" s="72" t="s">
        <v>211</v>
      </c>
      <c r="B33" s="72" t="s">
        <v>220</v>
      </c>
      <c r="C33" s="72" t="s">
        <v>221</v>
      </c>
      <c r="D33" s="72"/>
      <c r="E33" s="72">
        <v>94</v>
      </c>
      <c r="F33" s="5"/>
      <c r="G33" s="163" t="s">
        <v>32</v>
      </c>
      <c r="H33" s="163">
        <v>3</v>
      </c>
      <c r="I33" s="39">
        <f t="shared" si="15"/>
        <v>3.1914893617021274E-2</v>
      </c>
      <c r="J33" s="63"/>
      <c r="K33" s="40">
        <f t="shared" si="16"/>
        <v>91</v>
      </c>
      <c r="L33" s="39">
        <f t="shared" si="17"/>
        <v>0.96808510638297873</v>
      </c>
    </row>
    <row r="34" spans="1:12">
      <c r="A34" s="73" t="s">
        <v>211</v>
      </c>
      <c r="B34" s="73" t="s">
        <v>222</v>
      </c>
      <c r="C34" s="73" t="s">
        <v>223</v>
      </c>
      <c r="D34" s="73"/>
      <c r="E34" s="73">
        <v>94</v>
      </c>
      <c r="F34" s="64"/>
      <c r="G34" s="67" t="s">
        <v>32</v>
      </c>
      <c r="H34" s="67">
        <v>9</v>
      </c>
      <c r="I34" s="41">
        <f t="shared" si="15"/>
        <v>9.5744680851063829E-2</v>
      </c>
      <c r="J34" s="65"/>
      <c r="K34" s="42">
        <f t="shared" si="16"/>
        <v>85</v>
      </c>
      <c r="L34" s="41">
        <f t="shared" si="17"/>
        <v>0.9042553191489362</v>
      </c>
    </row>
    <row r="35" spans="1:12">
      <c r="A35" s="33"/>
      <c r="B35" s="34">
        <f>COUNTA(B29:B34)</f>
        <v>6</v>
      </c>
      <c r="C35" s="33"/>
      <c r="E35" s="37">
        <f>SUM(E29:E34)</f>
        <v>564</v>
      </c>
      <c r="F35" s="43"/>
      <c r="G35" s="34">
        <f>COUNTA(G29:G34)</f>
        <v>4</v>
      </c>
      <c r="H35" s="37">
        <f>SUM(H29:H34)</f>
        <v>24</v>
      </c>
      <c r="I35" s="44">
        <f>H35/E35</f>
        <v>4.2553191489361701E-2</v>
      </c>
      <c r="J35" s="135"/>
      <c r="K35" s="53">
        <f>E35-H35</f>
        <v>540</v>
      </c>
      <c r="L35" s="44">
        <f>K35/E35</f>
        <v>0.95744680851063835</v>
      </c>
    </row>
    <row r="36" spans="1:12" ht="8.25" customHeight="1">
      <c r="A36" s="33"/>
      <c r="B36" s="34"/>
      <c r="C36" s="33"/>
      <c r="E36" s="37"/>
      <c r="F36" s="43"/>
      <c r="G36" s="34"/>
      <c r="H36" s="37"/>
      <c r="I36" s="44"/>
      <c r="J36" s="135"/>
      <c r="K36" s="53"/>
      <c r="L36" s="44"/>
    </row>
    <row r="37" spans="1:12">
      <c r="A37" s="73" t="s">
        <v>224</v>
      </c>
      <c r="B37" s="73" t="s">
        <v>225</v>
      </c>
      <c r="C37" s="73" t="s">
        <v>226</v>
      </c>
      <c r="D37" s="73"/>
      <c r="E37" s="73">
        <v>94</v>
      </c>
      <c r="F37" s="64"/>
      <c r="G37" s="67" t="s">
        <v>32</v>
      </c>
      <c r="H37" s="67">
        <v>8</v>
      </c>
      <c r="I37" s="41">
        <f t="shared" ref="I37" si="18">H37/E37</f>
        <v>8.5106382978723402E-2</v>
      </c>
      <c r="J37" s="65"/>
      <c r="K37" s="42">
        <f t="shared" ref="K37" si="19">E37-H37</f>
        <v>86</v>
      </c>
      <c r="L37" s="41">
        <f t="shared" ref="L37" si="20">K37/E37</f>
        <v>0.91489361702127658</v>
      </c>
    </row>
    <row r="38" spans="1:12">
      <c r="A38" s="33"/>
      <c r="B38" s="34">
        <f>COUNTA(B37:B37)</f>
        <v>1</v>
      </c>
      <c r="C38" s="33"/>
      <c r="E38" s="37">
        <f>SUM(E37:E37)</f>
        <v>94</v>
      </c>
      <c r="F38" s="43"/>
      <c r="G38" s="34">
        <f>COUNTA(G37:G37)</f>
        <v>1</v>
      </c>
      <c r="H38" s="37">
        <f>SUM(H37:H37)</f>
        <v>8</v>
      </c>
      <c r="I38" s="44">
        <f>H38/E38</f>
        <v>8.5106382978723402E-2</v>
      </c>
      <c r="J38" s="135"/>
      <c r="K38" s="53">
        <f>E38-H38</f>
        <v>86</v>
      </c>
      <c r="L38" s="44">
        <f>K38/E38</f>
        <v>0.91489361702127658</v>
      </c>
    </row>
    <row r="39" spans="1:12" ht="8.25" customHeight="1">
      <c r="A39" s="33"/>
      <c r="B39" s="34"/>
      <c r="C39" s="33"/>
      <c r="E39" s="37"/>
      <c r="F39" s="43"/>
      <c r="G39" s="34"/>
      <c r="H39" s="37"/>
      <c r="I39" s="44"/>
      <c r="J39" s="135"/>
      <c r="K39" s="53"/>
      <c r="L39" s="44"/>
    </row>
    <row r="40" spans="1:12">
      <c r="A40" s="72" t="s">
        <v>227</v>
      </c>
      <c r="B40" s="72" t="s">
        <v>228</v>
      </c>
      <c r="C40" s="72" t="s">
        <v>229</v>
      </c>
      <c r="D40" s="72"/>
      <c r="E40" s="72">
        <v>94</v>
      </c>
      <c r="F40" s="5"/>
      <c r="G40" s="36"/>
      <c r="H40" s="36"/>
      <c r="I40" s="39">
        <f t="shared" ref="I40:I73" si="21">H40/E40</f>
        <v>0</v>
      </c>
      <c r="J40" s="63"/>
      <c r="K40" s="40">
        <f t="shared" ref="K40:K73" si="22">E40-H40</f>
        <v>94</v>
      </c>
      <c r="L40" s="39">
        <f t="shared" ref="L40:L73" si="23">K40/E40</f>
        <v>1</v>
      </c>
    </row>
    <row r="41" spans="1:12">
      <c r="A41" s="72" t="s">
        <v>227</v>
      </c>
      <c r="B41" s="72" t="s">
        <v>230</v>
      </c>
      <c r="C41" s="72" t="s">
        <v>231</v>
      </c>
      <c r="D41" s="72"/>
      <c r="E41" s="72">
        <v>94</v>
      </c>
      <c r="F41" s="5"/>
      <c r="G41" s="163" t="s">
        <v>32</v>
      </c>
      <c r="H41" s="163">
        <v>3</v>
      </c>
      <c r="I41" s="39">
        <f t="shared" ref="I41:I72" si="24">H41/E41</f>
        <v>3.1914893617021274E-2</v>
      </c>
      <c r="J41" s="63"/>
      <c r="K41" s="40">
        <f t="shared" ref="K41:K72" si="25">E41-H41</f>
        <v>91</v>
      </c>
      <c r="L41" s="39">
        <f t="shared" ref="L41:L72" si="26">K41/E41</f>
        <v>0.96808510638297873</v>
      </c>
    </row>
    <row r="42" spans="1:12">
      <c r="A42" s="72" t="s">
        <v>227</v>
      </c>
      <c r="B42" s="72" t="s">
        <v>232</v>
      </c>
      <c r="C42" s="72" t="s">
        <v>233</v>
      </c>
      <c r="D42" s="72"/>
      <c r="E42" s="72">
        <v>94</v>
      </c>
      <c r="F42" s="5"/>
      <c r="G42" s="163" t="s">
        <v>32</v>
      </c>
      <c r="H42" s="163">
        <v>1</v>
      </c>
      <c r="I42" s="39">
        <f t="shared" si="24"/>
        <v>1.0638297872340425E-2</v>
      </c>
      <c r="J42" s="63"/>
      <c r="K42" s="40">
        <f t="shared" si="25"/>
        <v>93</v>
      </c>
      <c r="L42" s="39">
        <f t="shared" si="26"/>
        <v>0.98936170212765961</v>
      </c>
    </row>
    <row r="43" spans="1:12">
      <c r="A43" s="72" t="s">
        <v>227</v>
      </c>
      <c r="B43" s="72" t="s">
        <v>234</v>
      </c>
      <c r="C43" s="72" t="s">
        <v>235</v>
      </c>
      <c r="D43" s="72"/>
      <c r="E43" s="72">
        <v>94</v>
      </c>
      <c r="F43" s="5"/>
      <c r="G43" s="163" t="s">
        <v>32</v>
      </c>
      <c r="H43" s="163">
        <v>7</v>
      </c>
      <c r="I43" s="39">
        <f t="shared" si="24"/>
        <v>7.4468085106382975E-2</v>
      </c>
      <c r="J43" s="63"/>
      <c r="K43" s="40">
        <f t="shared" si="25"/>
        <v>87</v>
      </c>
      <c r="L43" s="39">
        <f t="shared" si="26"/>
        <v>0.92553191489361697</v>
      </c>
    </row>
    <row r="44" spans="1:12">
      <c r="A44" s="72" t="s">
        <v>227</v>
      </c>
      <c r="B44" s="72" t="s">
        <v>236</v>
      </c>
      <c r="C44" s="72" t="s">
        <v>237</v>
      </c>
      <c r="D44" s="72"/>
      <c r="E44" s="72">
        <v>94</v>
      </c>
      <c r="F44" s="5"/>
      <c r="G44" s="36"/>
      <c r="H44" s="36"/>
      <c r="I44" s="39">
        <f t="shared" si="24"/>
        <v>0</v>
      </c>
      <c r="J44" s="63"/>
      <c r="K44" s="40">
        <f t="shared" si="25"/>
        <v>94</v>
      </c>
      <c r="L44" s="39">
        <f t="shared" si="26"/>
        <v>1</v>
      </c>
    </row>
    <row r="45" spans="1:12">
      <c r="A45" s="72" t="s">
        <v>227</v>
      </c>
      <c r="B45" s="72" t="s">
        <v>238</v>
      </c>
      <c r="C45" s="72" t="s">
        <v>239</v>
      </c>
      <c r="D45" s="72"/>
      <c r="E45" s="72">
        <v>94</v>
      </c>
      <c r="F45" s="5"/>
      <c r="G45" s="36"/>
      <c r="H45" s="36"/>
      <c r="I45" s="39">
        <f t="shared" si="24"/>
        <v>0</v>
      </c>
      <c r="J45" s="63"/>
      <c r="K45" s="40">
        <f t="shared" si="25"/>
        <v>94</v>
      </c>
      <c r="L45" s="39">
        <f t="shared" si="26"/>
        <v>1</v>
      </c>
    </row>
    <row r="46" spans="1:12">
      <c r="A46" s="72" t="s">
        <v>227</v>
      </c>
      <c r="B46" s="72" t="s">
        <v>240</v>
      </c>
      <c r="C46" s="72" t="s">
        <v>241</v>
      </c>
      <c r="D46" s="72"/>
      <c r="E46" s="72">
        <v>94</v>
      </c>
      <c r="F46" s="5"/>
      <c r="G46" s="36"/>
      <c r="H46" s="36"/>
      <c r="I46" s="39">
        <f t="shared" si="24"/>
        <v>0</v>
      </c>
      <c r="J46" s="63"/>
      <c r="K46" s="40">
        <f t="shared" si="25"/>
        <v>94</v>
      </c>
      <c r="L46" s="39">
        <f t="shared" si="26"/>
        <v>1</v>
      </c>
    </row>
    <row r="47" spans="1:12">
      <c r="A47" s="72" t="s">
        <v>227</v>
      </c>
      <c r="B47" s="72" t="s">
        <v>242</v>
      </c>
      <c r="C47" s="72" t="s">
        <v>243</v>
      </c>
      <c r="D47" s="72"/>
      <c r="E47" s="72">
        <v>94</v>
      </c>
      <c r="F47" s="5"/>
      <c r="G47" s="36"/>
      <c r="H47" s="36"/>
      <c r="I47" s="39">
        <f t="shared" si="24"/>
        <v>0</v>
      </c>
      <c r="J47" s="63"/>
      <c r="K47" s="40">
        <f t="shared" si="25"/>
        <v>94</v>
      </c>
      <c r="L47" s="39">
        <f t="shared" si="26"/>
        <v>1</v>
      </c>
    </row>
    <row r="48" spans="1:12">
      <c r="A48" s="72" t="s">
        <v>227</v>
      </c>
      <c r="B48" s="72" t="s">
        <v>244</v>
      </c>
      <c r="C48" s="72" t="s">
        <v>245</v>
      </c>
      <c r="D48" s="72"/>
      <c r="E48" s="72">
        <v>94</v>
      </c>
      <c r="F48" s="5"/>
      <c r="G48" s="36"/>
      <c r="H48" s="36"/>
      <c r="I48" s="39">
        <f t="shared" si="24"/>
        <v>0</v>
      </c>
      <c r="J48" s="63"/>
      <c r="K48" s="40">
        <f t="shared" si="25"/>
        <v>94</v>
      </c>
      <c r="L48" s="39">
        <f t="shared" si="26"/>
        <v>1</v>
      </c>
    </row>
    <row r="49" spans="1:12">
      <c r="A49" s="72" t="s">
        <v>227</v>
      </c>
      <c r="B49" s="72" t="s">
        <v>246</v>
      </c>
      <c r="C49" s="72" t="s">
        <v>247</v>
      </c>
      <c r="D49" s="72"/>
      <c r="E49" s="72">
        <v>94</v>
      </c>
      <c r="F49" s="5"/>
      <c r="G49" s="163" t="s">
        <v>32</v>
      </c>
      <c r="H49" s="163">
        <v>2</v>
      </c>
      <c r="I49" s="39">
        <f t="shared" si="24"/>
        <v>2.1276595744680851E-2</v>
      </c>
      <c r="J49" s="63"/>
      <c r="K49" s="40">
        <f t="shared" si="25"/>
        <v>92</v>
      </c>
      <c r="L49" s="39">
        <f t="shared" si="26"/>
        <v>0.97872340425531912</v>
      </c>
    </row>
    <row r="50" spans="1:12">
      <c r="A50" s="72" t="s">
        <v>227</v>
      </c>
      <c r="B50" s="72" t="s">
        <v>248</v>
      </c>
      <c r="C50" s="72" t="s">
        <v>249</v>
      </c>
      <c r="D50" s="72"/>
      <c r="E50" s="72">
        <v>94</v>
      </c>
      <c r="F50" s="5"/>
      <c r="G50" s="36"/>
      <c r="H50" s="36"/>
      <c r="I50" s="39">
        <f t="shared" si="24"/>
        <v>0</v>
      </c>
      <c r="J50" s="63"/>
      <c r="K50" s="40">
        <f t="shared" si="25"/>
        <v>94</v>
      </c>
      <c r="L50" s="39">
        <f t="shared" si="26"/>
        <v>1</v>
      </c>
    </row>
    <row r="51" spans="1:12">
      <c r="A51" s="72" t="s">
        <v>227</v>
      </c>
      <c r="B51" s="72" t="s">
        <v>250</v>
      </c>
      <c r="C51" s="72" t="s">
        <v>251</v>
      </c>
      <c r="D51" s="72"/>
      <c r="E51" s="72">
        <v>94</v>
      </c>
      <c r="F51" s="5"/>
      <c r="G51" s="36"/>
      <c r="H51" s="36"/>
      <c r="I51" s="39">
        <f t="shared" si="24"/>
        <v>0</v>
      </c>
      <c r="J51" s="63"/>
      <c r="K51" s="40">
        <f t="shared" si="25"/>
        <v>94</v>
      </c>
      <c r="L51" s="39">
        <f t="shared" si="26"/>
        <v>1</v>
      </c>
    </row>
    <row r="52" spans="1:12">
      <c r="A52" s="72" t="s">
        <v>227</v>
      </c>
      <c r="B52" s="72" t="s">
        <v>252</v>
      </c>
      <c r="C52" s="72" t="s">
        <v>253</v>
      </c>
      <c r="D52" s="72"/>
      <c r="E52" s="72">
        <v>94</v>
      </c>
      <c r="F52" s="5"/>
      <c r="G52" s="163" t="s">
        <v>32</v>
      </c>
      <c r="H52" s="163">
        <v>9</v>
      </c>
      <c r="I52" s="39">
        <f t="shared" si="24"/>
        <v>9.5744680851063829E-2</v>
      </c>
      <c r="J52" s="63"/>
      <c r="K52" s="40">
        <f t="shared" si="25"/>
        <v>85</v>
      </c>
      <c r="L52" s="39">
        <f t="shared" si="26"/>
        <v>0.9042553191489362</v>
      </c>
    </row>
    <row r="53" spans="1:12">
      <c r="A53" s="72" t="s">
        <v>227</v>
      </c>
      <c r="B53" s="72" t="s">
        <v>254</v>
      </c>
      <c r="C53" s="72" t="s">
        <v>255</v>
      </c>
      <c r="D53" s="72"/>
      <c r="E53" s="72">
        <v>94</v>
      </c>
      <c r="F53" s="5"/>
      <c r="G53" s="163" t="s">
        <v>32</v>
      </c>
      <c r="H53" s="163">
        <v>18</v>
      </c>
      <c r="I53" s="39">
        <f t="shared" si="24"/>
        <v>0.19148936170212766</v>
      </c>
      <c r="J53" s="63"/>
      <c r="K53" s="40">
        <f t="shared" si="25"/>
        <v>76</v>
      </c>
      <c r="L53" s="39">
        <f t="shared" si="26"/>
        <v>0.80851063829787229</v>
      </c>
    </row>
    <row r="54" spans="1:12">
      <c r="A54" s="72" t="s">
        <v>227</v>
      </c>
      <c r="B54" s="72" t="s">
        <v>256</v>
      </c>
      <c r="C54" s="72" t="s">
        <v>257</v>
      </c>
      <c r="D54" s="72"/>
      <c r="E54" s="72">
        <v>94</v>
      </c>
      <c r="F54" s="5"/>
      <c r="G54" s="163" t="s">
        <v>32</v>
      </c>
      <c r="H54" s="163">
        <v>2</v>
      </c>
      <c r="I54" s="39">
        <f t="shared" si="24"/>
        <v>2.1276595744680851E-2</v>
      </c>
      <c r="J54" s="63"/>
      <c r="K54" s="40">
        <f t="shared" si="25"/>
        <v>92</v>
      </c>
      <c r="L54" s="39">
        <f t="shared" si="26"/>
        <v>0.97872340425531912</v>
      </c>
    </row>
    <row r="55" spans="1:12">
      <c r="A55" s="72" t="s">
        <v>227</v>
      </c>
      <c r="B55" s="72" t="s">
        <v>258</v>
      </c>
      <c r="C55" s="72" t="s">
        <v>259</v>
      </c>
      <c r="D55" s="72"/>
      <c r="E55" s="72">
        <v>94</v>
      </c>
      <c r="F55" s="5"/>
      <c r="G55" s="36"/>
      <c r="H55" s="36"/>
      <c r="I55" s="39">
        <f t="shared" si="24"/>
        <v>0</v>
      </c>
      <c r="J55" s="63"/>
      <c r="K55" s="40">
        <f t="shared" si="25"/>
        <v>94</v>
      </c>
      <c r="L55" s="39">
        <f t="shared" si="26"/>
        <v>1</v>
      </c>
    </row>
    <row r="56" spans="1:12">
      <c r="A56" s="72" t="s">
        <v>227</v>
      </c>
      <c r="B56" s="72" t="s">
        <v>260</v>
      </c>
      <c r="C56" s="72" t="s">
        <v>261</v>
      </c>
      <c r="D56" s="72"/>
      <c r="E56" s="72">
        <v>94</v>
      </c>
      <c r="F56" s="5"/>
      <c r="G56" s="36"/>
      <c r="H56" s="36"/>
      <c r="I56" s="39">
        <f t="shared" si="24"/>
        <v>0</v>
      </c>
      <c r="J56" s="63"/>
      <c r="K56" s="40">
        <f t="shared" si="25"/>
        <v>94</v>
      </c>
      <c r="L56" s="39">
        <f t="shared" si="26"/>
        <v>1</v>
      </c>
    </row>
    <row r="57" spans="1:12">
      <c r="A57" s="72" t="s">
        <v>227</v>
      </c>
      <c r="B57" s="72" t="s">
        <v>262</v>
      </c>
      <c r="C57" s="72" t="s">
        <v>263</v>
      </c>
      <c r="D57" s="72"/>
      <c r="E57" s="72">
        <v>94</v>
      </c>
      <c r="F57" s="5"/>
      <c r="G57" s="36"/>
      <c r="H57" s="36"/>
      <c r="I57" s="39">
        <f t="shared" si="24"/>
        <v>0</v>
      </c>
      <c r="J57" s="63"/>
      <c r="K57" s="40">
        <f t="shared" si="25"/>
        <v>94</v>
      </c>
      <c r="L57" s="39">
        <f t="shared" si="26"/>
        <v>1</v>
      </c>
    </row>
    <row r="58" spans="1:12">
      <c r="A58" s="72" t="s">
        <v>227</v>
      </c>
      <c r="B58" s="72" t="s">
        <v>264</v>
      </c>
      <c r="C58" s="72" t="s">
        <v>265</v>
      </c>
      <c r="D58" s="72"/>
      <c r="E58" s="72">
        <v>94</v>
      </c>
      <c r="F58" s="5"/>
      <c r="G58" s="163" t="s">
        <v>32</v>
      </c>
      <c r="H58" s="163">
        <v>12</v>
      </c>
      <c r="I58" s="39">
        <f t="shared" si="24"/>
        <v>0.1276595744680851</v>
      </c>
      <c r="J58" s="63"/>
      <c r="K58" s="40">
        <f t="shared" si="25"/>
        <v>82</v>
      </c>
      <c r="L58" s="39">
        <f t="shared" si="26"/>
        <v>0.87234042553191493</v>
      </c>
    </row>
    <row r="59" spans="1:12">
      <c r="A59" s="72" t="s">
        <v>227</v>
      </c>
      <c r="B59" s="72" t="s">
        <v>266</v>
      </c>
      <c r="C59" s="72" t="s">
        <v>267</v>
      </c>
      <c r="D59" s="72"/>
      <c r="E59" s="72">
        <v>94</v>
      </c>
      <c r="F59" s="5"/>
      <c r="G59" s="163" t="s">
        <v>32</v>
      </c>
      <c r="H59" s="163">
        <v>3</v>
      </c>
      <c r="I59" s="39">
        <f t="shared" si="24"/>
        <v>3.1914893617021274E-2</v>
      </c>
      <c r="J59" s="63"/>
      <c r="K59" s="40">
        <f t="shared" si="25"/>
        <v>91</v>
      </c>
      <c r="L59" s="39">
        <f t="shared" si="26"/>
        <v>0.96808510638297873</v>
      </c>
    </row>
    <row r="60" spans="1:12">
      <c r="A60" s="72" t="s">
        <v>227</v>
      </c>
      <c r="B60" s="72" t="s">
        <v>268</v>
      </c>
      <c r="C60" s="72" t="s">
        <v>269</v>
      </c>
      <c r="D60" s="72"/>
      <c r="E60" s="72">
        <v>94</v>
      </c>
      <c r="F60" s="5"/>
      <c r="G60" s="36"/>
      <c r="H60" s="36"/>
      <c r="I60" s="39">
        <f t="shared" si="24"/>
        <v>0</v>
      </c>
      <c r="J60" s="63"/>
      <c r="K60" s="40">
        <f t="shared" si="25"/>
        <v>94</v>
      </c>
      <c r="L60" s="39">
        <f t="shared" si="26"/>
        <v>1</v>
      </c>
    </row>
    <row r="61" spans="1:12">
      <c r="A61" s="72" t="s">
        <v>227</v>
      </c>
      <c r="B61" s="72" t="s">
        <v>270</v>
      </c>
      <c r="C61" s="72" t="s">
        <v>271</v>
      </c>
      <c r="D61" s="72"/>
      <c r="E61" s="72">
        <v>94</v>
      </c>
      <c r="F61" s="5"/>
      <c r="G61" s="36"/>
      <c r="H61" s="36"/>
      <c r="I61" s="39">
        <f t="shared" si="24"/>
        <v>0</v>
      </c>
      <c r="J61" s="63"/>
      <c r="K61" s="40">
        <f t="shared" si="25"/>
        <v>94</v>
      </c>
      <c r="L61" s="39">
        <f t="shared" si="26"/>
        <v>1</v>
      </c>
    </row>
    <row r="62" spans="1:12">
      <c r="A62" s="72" t="s">
        <v>227</v>
      </c>
      <c r="B62" s="72" t="s">
        <v>272</v>
      </c>
      <c r="C62" s="72" t="s">
        <v>273</v>
      </c>
      <c r="D62" s="72"/>
      <c r="E62" s="72">
        <v>94</v>
      </c>
      <c r="F62" s="5"/>
      <c r="G62" s="36"/>
      <c r="H62" s="36"/>
      <c r="I62" s="39">
        <f t="shared" si="24"/>
        <v>0</v>
      </c>
      <c r="J62" s="63"/>
      <c r="K62" s="40">
        <f t="shared" si="25"/>
        <v>94</v>
      </c>
      <c r="L62" s="39">
        <f t="shared" si="26"/>
        <v>1</v>
      </c>
    </row>
    <row r="63" spans="1:12">
      <c r="A63" s="72" t="s">
        <v>227</v>
      </c>
      <c r="B63" s="72" t="s">
        <v>274</v>
      </c>
      <c r="C63" s="72" t="s">
        <v>275</v>
      </c>
      <c r="D63" s="72"/>
      <c r="E63" s="72">
        <v>94</v>
      </c>
      <c r="F63" s="5"/>
      <c r="G63" s="36"/>
      <c r="H63" s="36"/>
      <c r="I63" s="39">
        <f t="shared" si="24"/>
        <v>0</v>
      </c>
      <c r="J63" s="63"/>
      <c r="K63" s="40">
        <f t="shared" si="25"/>
        <v>94</v>
      </c>
      <c r="L63" s="39">
        <f t="shared" si="26"/>
        <v>1</v>
      </c>
    </row>
    <row r="64" spans="1:12">
      <c r="A64" s="72" t="s">
        <v>227</v>
      </c>
      <c r="B64" s="72" t="s">
        <v>276</v>
      </c>
      <c r="C64" s="72" t="s">
        <v>277</v>
      </c>
      <c r="D64" s="72"/>
      <c r="E64" s="72">
        <v>94</v>
      </c>
      <c r="F64" s="5"/>
      <c r="G64" s="36"/>
      <c r="H64" s="36"/>
      <c r="I64" s="39">
        <f t="shared" si="24"/>
        <v>0</v>
      </c>
      <c r="J64" s="63"/>
      <c r="K64" s="40">
        <f t="shared" si="25"/>
        <v>94</v>
      </c>
      <c r="L64" s="39">
        <f t="shared" si="26"/>
        <v>1</v>
      </c>
    </row>
    <row r="65" spans="1:12">
      <c r="A65" s="72" t="s">
        <v>227</v>
      </c>
      <c r="B65" s="72" t="s">
        <v>278</v>
      </c>
      <c r="C65" s="72" t="s">
        <v>279</v>
      </c>
      <c r="D65" s="72"/>
      <c r="E65" s="72">
        <v>94</v>
      </c>
      <c r="F65" s="5"/>
      <c r="G65" s="36"/>
      <c r="H65" s="36"/>
      <c r="I65" s="39">
        <f t="shared" si="24"/>
        <v>0</v>
      </c>
      <c r="J65" s="63"/>
      <c r="K65" s="40">
        <f t="shared" si="25"/>
        <v>94</v>
      </c>
      <c r="L65" s="39">
        <f t="shared" si="26"/>
        <v>1</v>
      </c>
    </row>
    <row r="66" spans="1:12">
      <c r="A66" s="72" t="s">
        <v>227</v>
      </c>
      <c r="B66" s="72" t="s">
        <v>280</v>
      </c>
      <c r="C66" s="72" t="s">
        <v>281</v>
      </c>
      <c r="D66" s="72"/>
      <c r="E66" s="72">
        <v>94</v>
      </c>
      <c r="F66" s="5"/>
      <c r="G66" s="36"/>
      <c r="H66" s="36"/>
      <c r="I66" s="39">
        <f t="shared" si="24"/>
        <v>0</v>
      </c>
      <c r="J66" s="63"/>
      <c r="K66" s="40">
        <f t="shared" si="25"/>
        <v>94</v>
      </c>
      <c r="L66" s="39">
        <f t="shared" si="26"/>
        <v>1</v>
      </c>
    </row>
    <row r="67" spans="1:12">
      <c r="A67" s="72" t="s">
        <v>227</v>
      </c>
      <c r="B67" s="72" t="s">
        <v>282</v>
      </c>
      <c r="C67" s="72" t="s">
        <v>283</v>
      </c>
      <c r="D67" s="72"/>
      <c r="E67" s="72">
        <v>94</v>
      </c>
      <c r="F67" s="5"/>
      <c r="G67" s="163" t="s">
        <v>32</v>
      </c>
      <c r="H67" s="163">
        <v>1</v>
      </c>
      <c r="I67" s="39">
        <f t="shared" si="24"/>
        <v>1.0638297872340425E-2</v>
      </c>
      <c r="J67" s="63"/>
      <c r="K67" s="40">
        <f t="shared" si="25"/>
        <v>93</v>
      </c>
      <c r="L67" s="39">
        <f t="shared" si="26"/>
        <v>0.98936170212765961</v>
      </c>
    </row>
    <row r="68" spans="1:12">
      <c r="A68" s="72" t="s">
        <v>227</v>
      </c>
      <c r="B68" s="72" t="s">
        <v>284</v>
      </c>
      <c r="C68" s="72" t="s">
        <v>285</v>
      </c>
      <c r="D68" s="72"/>
      <c r="E68" s="72">
        <v>94</v>
      </c>
      <c r="F68" s="5"/>
      <c r="G68" s="163" t="s">
        <v>32</v>
      </c>
      <c r="H68" s="163">
        <v>18</v>
      </c>
      <c r="I68" s="39">
        <f t="shared" si="24"/>
        <v>0.19148936170212766</v>
      </c>
      <c r="J68" s="63"/>
      <c r="K68" s="40">
        <f t="shared" si="25"/>
        <v>76</v>
      </c>
      <c r="L68" s="39">
        <f t="shared" si="26"/>
        <v>0.80851063829787229</v>
      </c>
    </row>
    <row r="69" spans="1:12">
      <c r="A69" s="72" t="s">
        <v>227</v>
      </c>
      <c r="B69" s="72" t="s">
        <v>286</v>
      </c>
      <c r="C69" s="72" t="s">
        <v>287</v>
      </c>
      <c r="D69" s="72"/>
      <c r="E69" s="72">
        <v>94</v>
      </c>
      <c r="F69" s="5"/>
      <c r="G69" s="163" t="s">
        <v>32</v>
      </c>
      <c r="H69" s="163">
        <v>10</v>
      </c>
      <c r="I69" s="39">
        <f t="shared" si="24"/>
        <v>0.10638297872340426</v>
      </c>
      <c r="J69" s="63"/>
      <c r="K69" s="40">
        <f t="shared" si="25"/>
        <v>84</v>
      </c>
      <c r="L69" s="39">
        <f t="shared" si="26"/>
        <v>0.8936170212765957</v>
      </c>
    </row>
    <row r="70" spans="1:12">
      <c r="A70" s="72" t="s">
        <v>227</v>
      </c>
      <c r="B70" s="72" t="s">
        <v>288</v>
      </c>
      <c r="C70" s="72" t="s">
        <v>289</v>
      </c>
      <c r="D70" s="72"/>
      <c r="E70" s="72">
        <v>94</v>
      </c>
      <c r="F70" s="5"/>
      <c r="G70" s="163" t="s">
        <v>32</v>
      </c>
      <c r="H70" s="163">
        <v>14</v>
      </c>
      <c r="I70" s="39">
        <f t="shared" si="24"/>
        <v>0.14893617021276595</v>
      </c>
      <c r="J70" s="63"/>
      <c r="K70" s="40">
        <f t="shared" si="25"/>
        <v>80</v>
      </c>
      <c r="L70" s="39">
        <f t="shared" si="26"/>
        <v>0.85106382978723405</v>
      </c>
    </row>
    <row r="71" spans="1:12">
      <c r="A71" s="72" t="s">
        <v>227</v>
      </c>
      <c r="B71" s="72" t="s">
        <v>290</v>
      </c>
      <c r="C71" s="72" t="s">
        <v>291</v>
      </c>
      <c r="D71" s="72"/>
      <c r="E71" s="72">
        <v>94</v>
      </c>
      <c r="F71" s="5"/>
      <c r="G71" s="36"/>
      <c r="H71" s="36"/>
      <c r="I71" s="39">
        <f t="shared" si="24"/>
        <v>0</v>
      </c>
      <c r="J71" s="63"/>
      <c r="K71" s="40">
        <f t="shared" si="25"/>
        <v>94</v>
      </c>
      <c r="L71" s="39">
        <f t="shared" si="26"/>
        <v>1</v>
      </c>
    </row>
    <row r="72" spans="1:12">
      <c r="A72" s="72" t="s">
        <v>227</v>
      </c>
      <c r="B72" s="72" t="s">
        <v>292</v>
      </c>
      <c r="C72" s="72" t="s">
        <v>293</v>
      </c>
      <c r="D72" s="72"/>
      <c r="E72" s="72">
        <v>94</v>
      </c>
      <c r="F72" s="5"/>
      <c r="G72" s="36"/>
      <c r="H72" s="36"/>
      <c r="I72" s="39">
        <f t="shared" si="24"/>
        <v>0</v>
      </c>
      <c r="J72" s="63"/>
      <c r="K72" s="40">
        <f t="shared" si="25"/>
        <v>94</v>
      </c>
      <c r="L72" s="39">
        <f t="shared" si="26"/>
        <v>1</v>
      </c>
    </row>
    <row r="73" spans="1:12">
      <c r="A73" s="73" t="s">
        <v>227</v>
      </c>
      <c r="B73" s="73" t="s">
        <v>294</v>
      </c>
      <c r="C73" s="73" t="s">
        <v>295</v>
      </c>
      <c r="D73" s="73"/>
      <c r="E73" s="73">
        <v>94</v>
      </c>
      <c r="F73" s="64"/>
      <c r="G73" s="67" t="s">
        <v>32</v>
      </c>
      <c r="H73" s="67">
        <v>3</v>
      </c>
      <c r="I73" s="41">
        <f t="shared" si="21"/>
        <v>3.1914893617021274E-2</v>
      </c>
      <c r="J73" s="65"/>
      <c r="K73" s="42">
        <f t="shared" si="22"/>
        <v>91</v>
      </c>
      <c r="L73" s="41">
        <f t="shared" si="23"/>
        <v>0.96808510638297873</v>
      </c>
    </row>
    <row r="74" spans="1:12">
      <c r="A74" s="33"/>
      <c r="B74" s="34">
        <f>COUNTA(B40:B73)</f>
        <v>34</v>
      </c>
      <c r="C74" s="33"/>
      <c r="E74" s="37">
        <f>SUM(E40:E73)</f>
        <v>3196</v>
      </c>
      <c r="F74" s="43"/>
      <c r="G74" s="34">
        <f>COUNTA(G40:G73)</f>
        <v>14</v>
      </c>
      <c r="H74" s="37">
        <f>SUM(H40:H73)</f>
        <v>103</v>
      </c>
      <c r="I74" s="44">
        <f>H74/E74</f>
        <v>3.2227784730913644E-2</v>
      </c>
      <c r="J74" s="135"/>
      <c r="K74" s="53">
        <f>E74-H74</f>
        <v>3093</v>
      </c>
      <c r="L74" s="44">
        <f>K74/E74</f>
        <v>0.96777221526908641</v>
      </c>
    </row>
    <row r="75" spans="1:12" ht="12" customHeight="1">
      <c r="A75" s="33"/>
      <c r="B75" s="34"/>
      <c r="C75" s="33"/>
      <c r="E75" s="37"/>
      <c r="F75" s="43"/>
      <c r="G75" s="34"/>
      <c r="H75" s="37"/>
      <c r="I75" s="44"/>
      <c r="J75" s="135"/>
      <c r="K75" s="53"/>
      <c r="L75" s="44"/>
    </row>
    <row r="76" spans="1:12">
      <c r="B76" s="104" t="s">
        <v>154</v>
      </c>
      <c r="C76" s="119"/>
      <c r="D76" s="120"/>
      <c r="G76" s="38"/>
      <c r="H76" s="38"/>
    </row>
    <row r="77" spans="1:12">
      <c r="B77" s="104"/>
      <c r="C77" s="122" t="s">
        <v>117</v>
      </c>
      <c r="D77" s="120"/>
      <c r="E77" s="103">
        <f>SUM(B12+B19+B24+B27+B35+B38+B74)</f>
        <v>59</v>
      </c>
      <c r="G77" s="38"/>
      <c r="H77" s="38"/>
    </row>
    <row r="78" spans="1:12">
      <c r="B78" s="104"/>
      <c r="C78" s="122" t="s">
        <v>155</v>
      </c>
      <c r="D78" s="120"/>
      <c r="E78" s="102">
        <f>SUM(E12+E19+E24+E27+E35+E38+E74)</f>
        <v>5586</v>
      </c>
      <c r="G78" s="38"/>
      <c r="H78" s="38"/>
    </row>
    <row r="79" spans="1:12">
      <c r="B79" s="121"/>
      <c r="C79" s="122" t="s">
        <v>145</v>
      </c>
      <c r="D79" s="103"/>
      <c r="E79" s="103">
        <f>SUM(G12+G19+G24+G27+G35+G38+G74)</f>
        <v>29</v>
      </c>
      <c r="G79" s="38"/>
      <c r="H79" s="38"/>
    </row>
    <row r="80" spans="1:12">
      <c r="B80" s="121"/>
      <c r="C80" s="122" t="s">
        <v>156</v>
      </c>
      <c r="D80" s="103" t="e">
        <f>SUM(D20+#REF!+D24+#REF!)</f>
        <v>#REF!</v>
      </c>
      <c r="E80" s="102">
        <f>SUM(H12+H19+H24+H27+H35+H38+H74)</f>
        <v>207</v>
      </c>
      <c r="G80" s="38"/>
      <c r="H80" s="38"/>
    </row>
    <row r="81" spans="2:8">
      <c r="B81" s="121"/>
      <c r="C81" s="122" t="s">
        <v>157</v>
      </c>
      <c r="D81" s="103" t="e">
        <f>SUM(E20+#REF!+E24+#REF!)</f>
        <v>#REF!</v>
      </c>
      <c r="E81" s="130">
        <f>E80/E78</f>
        <v>3.705692803437164E-2</v>
      </c>
      <c r="G81" s="38"/>
      <c r="H81" s="38"/>
    </row>
    <row r="82" spans="2:8">
      <c r="C82" s="122" t="s">
        <v>158</v>
      </c>
      <c r="E82" s="102">
        <f>SUM(K12+K19+K24+K27+K35+K38+K74)</f>
        <v>5379</v>
      </c>
      <c r="G82" s="38"/>
      <c r="H82" s="38"/>
    </row>
    <row r="83" spans="2:8">
      <c r="C83" s="122" t="s">
        <v>159</v>
      </c>
      <c r="E83" s="130">
        <f>E82/E78</f>
        <v>0.96294307196562834</v>
      </c>
      <c r="G83" s="38"/>
      <c r="H83" s="38"/>
    </row>
    <row r="84" spans="2:8">
      <c r="G84" s="38"/>
      <c r="H84" s="38"/>
    </row>
    <row r="85" spans="2:8">
      <c r="G85" s="38"/>
      <c r="H85" s="38"/>
    </row>
    <row r="86" spans="2:8">
      <c r="G86" s="38"/>
      <c r="H86" s="38"/>
    </row>
    <row r="87" spans="2:8">
      <c r="G87" s="38"/>
      <c r="H87" s="38"/>
    </row>
    <row r="88" spans="2:8">
      <c r="G88" s="38"/>
      <c r="H88" s="38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Maine Beach Days at Monitored Beaches</oddHeader>
    <oddFooter>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80"/>
  <sheetViews>
    <sheetView zoomScaleNormal="100"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5.5703125" style="54" customWidth="1"/>
    <col min="5" max="5" width="8.5703125" style="54" customWidth="1"/>
    <col min="6" max="6" width="9.7109375" style="5" customWidth="1"/>
    <col min="7" max="7" width="8.7109375" style="5" customWidth="1"/>
    <col min="8" max="8" width="11" style="5" customWidth="1"/>
    <col min="9" max="9" width="9.140625" style="24"/>
    <col min="10" max="11" width="9.140625" style="24" customWidth="1"/>
    <col min="12" max="16384" width="9.140625" style="24"/>
  </cols>
  <sheetData>
    <row r="1" spans="1:12" ht="41.25" customHeight="1">
      <c r="A1" s="25" t="s">
        <v>12</v>
      </c>
      <c r="B1" s="25" t="s">
        <v>13</v>
      </c>
      <c r="C1" s="25" t="s">
        <v>14</v>
      </c>
      <c r="D1" s="3" t="s">
        <v>73</v>
      </c>
      <c r="E1" s="78" t="s">
        <v>300</v>
      </c>
      <c r="F1" s="3" t="s">
        <v>76</v>
      </c>
      <c r="G1" s="3" t="s">
        <v>74</v>
      </c>
      <c r="H1" s="3" t="s">
        <v>75</v>
      </c>
      <c r="I1" s="15" t="s">
        <v>30</v>
      </c>
      <c r="J1" s="3" t="s">
        <v>43</v>
      </c>
      <c r="K1" s="3" t="s">
        <v>17</v>
      </c>
      <c r="L1" s="3" t="s">
        <v>18</v>
      </c>
    </row>
    <row r="2" spans="1:12" ht="12.75" customHeight="1">
      <c r="A2" s="72" t="s">
        <v>171</v>
      </c>
      <c r="B2" s="72" t="s">
        <v>172</v>
      </c>
      <c r="C2" s="72" t="s">
        <v>173</v>
      </c>
      <c r="D2" s="72">
        <v>1</v>
      </c>
      <c r="E2" s="153">
        <v>0.38</v>
      </c>
      <c r="F2" s="72" t="s">
        <v>32</v>
      </c>
      <c r="G2" s="72">
        <v>1</v>
      </c>
      <c r="H2" s="72" t="s">
        <v>298</v>
      </c>
      <c r="I2" s="33">
        <v>94</v>
      </c>
      <c r="J2" s="137"/>
      <c r="K2" s="137"/>
      <c r="L2" s="138">
        <f>K2/I2</f>
        <v>0</v>
      </c>
    </row>
    <row r="3" spans="1:12" ht="12.75" customHeight="1">
      <c r="A3" s="72" t="s">
        <v>171</v>
      </c>
      <c r="B3" s="72" t="s">
        <v>174</v>
      </c>
      <c r="C3" s="72" t="s">
        <v>175</v>
      </c>
      <c r="D3" s="72">
        <v>1</v>
      </c>
      <c r="E3" s="153">
        <v>0.22</v>
      </c>
      <c r="F3" s="72" t="s">
        <v>32</v>
      </c>
      <c r="G3" s="72">
        <v>1</v>
      </c>
      <c r="H3" s="72" t="s">
        <v>298</v>
      </c>
      <c r="I3" s="33">
        <v>130</v>
      </c>
      <c r="J3" s="164" t="s">
        <v>32</v>
      </c>
      <c r="K3" s="164">
        <v>11</v>
      </c>
      <c r="L3" s="138">
        <f t="shared" ref="L3:L9" si="0">K3/I3</f>
        <v>8.461538461538462E-2</v>
      </c>
    </row>
    <row r="4" spans="1:12" ht="12.75" customHeight="1">
      <c r="A4" s="72" t="s">
        <v>171</v>
      </c>
      <c r="B4" s="72" t="s">
        <v>176</v>
      </c>
      <c r="C4" s="72" t="s">
        <v>177</v>
      </c>
      <c r="D4" s="72">
        <v>1</v>
      </c>
      <c r="E4" s="153">
        <v>0.6</v>
      </c>
      <c r="F4" s="72" t="s">
        <v>32</v>
      </c>
      <c r="G4" s="72">
        <v>1</v>
      </c>
      <c r="H4" s="72" t="s">
        <v>298</v>
      </c>
      <c r="I4" s="33">
        <v>94</v>
      </c>
      <c r="J4" s="164" t="s">
        <v>32</v>
      </c>
      <c r="K4" s="164">
        <v>4</v>
      </c>
      <c r="L4" s="138">
        <f t="shared" si="0"/>
        <v>4.2553191489361701E-2</v>
      </c>
    </row>
    <row r="5" spans="1:12" ht="12.75" customHeight="1">
      <c r="A5" s="72" t="s">
        <v>171</v>
      </c>
      <c r="B5" s="72" t="s">
        <v>178</v>
      </c>
      <c r="C5" s="72" t="s">
        <v>179</v>
      </c>
      <c r="D5" s="72">
        <v>1</v>
      </c>
      <c r="E5" s="153">
        <v>0.56000000000000005</v>
      </c>
      <c r="F5" s="72" t="s">
        <v>32</v>
      </c>
      <c r="G5" s="72">
        <v>1</v>
      </c>
      <c r="H5" s="72" t="s">
        <v>298</v>
      </c>
      <c r="I5" s="33">
        <v>94</v>
      </c>
      <c r="J5" s="137"/>
      <c r="K5" s="137"/>
      <c r="L5" s="138">
        <f t="shared" si="0"/>
        <v>0</v>
      </c>
    </row>
    <row r="6" spans="1:12" ht="12.75" customHeight="1">
      <c r="A6" s="72" t="s">
        <v>171</v>
      </c>
      <c r="B6" s="72" t="s">
        <v>180</v>
      </c>
      <c r="C6" s="72" t="s">
        <v>181</v>
      </c>
      <c r="D6" s="72">
        <v>1</v>
      </c>
      <c r="E6" s="153">
        <v>0.56000000000000005</v>
      </c>
      <c r="F6" s="72" t="s">
        <v>32</v>
      </c>
      <c r="G6" s="72">
        <v>1</v>
      </c>
      <c r="H6" s="72" t="s">
        <v>298</v>
      </c>
      <c r="I6" s="33">
        <v>94</v>
      </c>
      <c r="J6" s="164" t="s">
        <v>32</v>
      </c>
      <c r="K6" s="164">
        <v>2</v>
      </c>
      <c r="L6" s="138">
        <f t="shared" si="0"/>
        <v>2.1276595744680851E-2</v>
      </c>
    </row>
    <row r="7" spans="1:12" ht="12.75" customHeight="1">
      <c r="A7" s="72" t="s">
        <v>171</v>
      </c>
      <c r="B7" s="72" t="s">
        <v>182</v>
      </c>
      <c r="C7" s="72" t="s">
        <v>183</v>
      </c>
      <c r="D7" s="72">
        <v>1</v>
      </c>
      <c r="E7" s="153">
        <v>1.35</v>
      </c>
      <c r="F7" s="72" t="s">
        <v>32</v>
      </c>
      <c r="G7" s="72">
        <v>1</v>
      </c>
      <c r="H7" s="72" t="s">
        <v>298</v>
      </c>
      <c r="I7" s="33">
        <v>94</v>
      </c>
      <c r="J7" s="137"/>
      <c r="K7" s="137"/>
      <c r="L7" s="138">
        <f t="shared" si="0"/>
        <v>0</v>
      </c>
    </row>
    <row r="8" spans="1:12" ht="12.75" customHeight="1">
      <c r="A8" s="72" t="s">
        <v>171</v>
      </c>
      <c r="B8" s="72" t="s">
        <v>184</v>
      </c>
      <c r="C8" s="72" t="s">
        <v>185</v>
      </c>
      <c r="D8" s="72">
        <v>1</v>
      </c>
      <c r="E8" s="153">
        <v>0.32</v>
      </c>
      <c r="F8" s="72" t="s">
        <v>32</v>
      </c>
      <c r="G8" s="72">
        <v>1</v>
      </c>
      <c r="H8" s="72" t="s">
        <v>298</v>
      </c>
      <c r="I8" s="33">
        <v>94</v>
      </c>
      <c r="J8" s="137"/>
      <c r="K8" s="137"/>
      <c r="L8" s="138">
        <f t="shared" si="0"/>
        <v>0</v>
      </c>
    </row>
    <row r="9" spans="1:12" ht="12.75" customHeight="1">
      <c r="A9" s="73" t="s">
        <v>171</v>
      </c>
      <c r="B9" s="73" t="s">
        <v>186</v>
      </c>
      <c r="C9" s="73" t="s">
        <v>187</v>
      </c>
      <c r="D9" s="73">
        <v>1</v>
      </c>
      <c r="E9" s="158">
        <v>0.34</v>
      </c>
      <c r="F9" s="73" t="s">
        <v>32</v>
      </c>
      <c r="G9" s="73">
        <v>2</v>
      </c>
      <c r="H9" s="73" t="s">
        <v>298</v>
      </c>
      <c r="I9" s="150">
        <v>94</v>
      </c>
      <c r="J9" s="67" t="s">
        <v>32</v>
      </c>
      <c r="K9" s="67">
        <v>11</v>
      </c>
      <c r="L9" s="139">
        <f t="shared" si="0"/>
        <v>0.11702127659574468</v>
      </c>
    </row>
    <row r="10" spans="1:12" ht="12.75" customHeight="1">
      <c r="A10" s="33"/>
      <c r="B10" s="34">
        <f>COUNTA(B2:B9)</f>
        <v>8</v>
      </c>
      <c r="C10" s="33"/>
      <c r="D10" s="77">
        <f>COUNTIF(D2:D9, "1")</f>
        <v>8</v>
      </c>
      <c r="E10" s="166">
        <f>SUM(E2:E9)</f>
        <v>4.33</v>
      </c>
      <c r="F10" s="82">
        <f>G10/B10</f>
        <v>1</v>
      </c>
      <c r="G10" s="34">
        <f>COUNTIF(G2:G9, "&gt;0")</f>
        <v>8</v>
      </c>
      <c r="H10" s="61"/>
      <c r="I10" s="37">
        <f>SUM(I2:I9)</f>
        <v>788</v>
      </c>
      <c r="J10" s="34">
        <f>COUNTA(J2:J9)</f>
        <v>4</v>
      </c>
      <c r="K10" s="37">
        <f>SUM(K2:K9)</f>
        <v>28</v>
      </c>
      <c r="L10" s="44">
        <f>K10/I10</f>
        <v>3.553299492385787E-2</v>
      </c>
    </row>
    <row r="11" spans="1:12" ht="12.75" customHeight="1">
      <c r="A11" s="33"/>
      <c r="B11" s="33"/>
      <c r="C11" s="33"/>
      <c r="D11" s="55"/>
      <c r="E11" s="167"/>
      <c r="F11" s="55"/>
      <c r="G11" s="55"/>
      <c r="H11" s="55"/>
      <c r="I11" s="37"/>
      <c r="J11" s="34"/>
      <c r="K11" s="37"/>
      <c r="L11" s="44"/>
    </row>
    <row r="12" spans="1:12" ht="12.75" customHeight="1">
      <c r="A12" s="72" t="s">
        <v>190</v>
      </c>
      <c r="B12" s="72" t="s">
        <v>191</v>
      </c>
      <c r="C12" s="72" t="s">
        <v>192</v>
      </c>
      <c r="D12" s="72">
        <v>1</v>
      </c>
      <c r="E12" s="153">
        <v>0.04</v>
      </c>
      <c r="F12" s="72" t="s">
        <v>32</v>
      </c>
      <c r="G12" s="72">
        <v>1</v>
      </c>
      <c r="H12" s="72" t="s">
        <v>298</v>
      </c>
      <c r="I12" s="33">
        <v>94</v>
      </c>
      <c r="J12" s="137"/>
      <c r="K12" s="137"/>
      <c r="L12" s="138">
        <f t="shared" ref="L12:L16" si="1">K12/I12</f>
        <v>0</v>
      </c>
    </row>
    <row r="13" spans="1:12" ht="12.75" customHeight="1">
      <c r="A13" s="72" t="s">
        <v>190</v>
      </c>
      <c r="B13" s="72" t="s">
        <v>193</v>
      </c>
      <c r="C13" s="72" t="s">
        <v>194</v>
      </c>
      <c r="D13" s="72">
        <v>1</v>
      </c>
      <c r="E13" s="153">
        <v>4.2999999999999997E-2</v>
      </c>
      <c r="F13" s="72" t="s">
        <v>32</v>
      </c>
      <c r="G13" s="72">
        <v>1</v>
      </c>
      <c r="H13" s="72" t="s">
        <v>298</v>
      </c>
      <c r="I13" s="33">
        <v>94</v>
      </c>
      <c r="J13" s="164" t="s">
        <v>32</v>
      </c>
      <c r="K13" s="164">
        <v>2</v>
      </c>
      <c r="L13" s="138">
        <f t="shared" si="1"/>
        <v>2.1276595744680851E-2</v>
      </c>
    </row>
    <row r="14" spans="1:12" ht="12.75" customHeight="1">
      <c r="A14" s="72" t="s">
        <v>190</v>
      </c>
      <c r="B14" s="72" t="s">
        <v>195</v>
      </c>
      <c r="C14" s="72" t="s">
        <v>196</v>
      </c>
      <c r="D14" s="72">
        <v>1</v>
      </c>
      <c r="E14" s="153">
        <v>0.2</v>
      </c>
      <c r="F14" s="72" t="s">
        <v>32</v>
      </c>
      <c r="G14" s="72">
        <v>1</v>
      </c>
      <c r="H14" s="72" t="s">
        <v>298</v>
      </c>
      <c r="I14" s="33">
        <v>94</v>
      </c>
      <c r="J14" s="13"/>
      <c r="K14" s="148"/>
      <c r="L14" s="138">
        <f t="shared" si="1"/>
        <v>0</v>
      </c>
    </row>
    <row r="15" spans="1:12" ht="12.75" customHeight="1">
      <c r="A15" s="72" t="s">
        <v>190</v>
      </c>
      <c r="B15" s="72" t="s">
        <v>197</v>
      </c>
      <c r="C15" s="72" t="s">
        <v>198</v>
      </c>
      <c r="D15" s="72">
        <v>1</v>
      </c>
      <c r="E15" s="153">
        <v>0.22</v>
      </c>
      <c r="F15" s="72" t="s">
        <v>32</v>
      </c>
      <c r="G15" s="72">
        <v>1</v>
      </c>
      <c r="H15" s="72" t="s">
        <v>298</v>
      </c>
      <c r="I15" s="33">
        <v>94</v>
      </c>
      <c r="J15" s="13"/>
      <c r="K15" s="148"/>
      <c r="L15" s="138">
        <f t="shared" si="1"/>
        <v>0</v>
      </c>
    </row>
    <row r="16" spans="1:12" ht="12.75" customHeight="1">
      <c r="A16" s="73" t="s">
        <v>190</v>
      </c>
      <c r="B16" s="73" t="s">
        <v>199</v>
      </c>
      <c r="C16" s="73" t="s">
        <v>200</v>
      </c>
      <c r="D16" s="73">
        <v>1</v>
      </c>
      <c r="E16" s="158">
        <v>2.8000000000000001E-2</v>
      </c>
      <c r="F16" s="73" t="s">
        <v>32</v>
      </c>
      <c r="G16" s="73">
        <v>1</v>
      </c>
      <c r="H16" s="73" t="s">
        <v>298</v>
      </c>
      <c r="I16" s="150">
        <v>94</v>
      </c>
      <c r="J16" s="67" t="s">
        <v>32</v>
      </c>
      <c r="K16" s="67">
        <v>2</v>
      </c>
      <c r="L16" s="139">
        <f t="shared" si="1"/>
        <v>2.1276595744680851E-2</v>
      </c>
    </row>
    <row r="17" spans="1:12" ht="12.75" customHeight="1">
      <c r="A17" s="33"/>
      <c r="B17" s="34">
        <f>COUNTA(B12:B16)</f>
        <v>5</v>
      </c>
      <c r="C17" s="33"/>
      <c r="D17" s="77">
        <f>COUNTIF(D12:D16, "1")</f>
        <v>5</v>
      </c>
      <c r="E17" s="166">
        <f>SUM(E12:E16)</f>
        <v>0.53100000000000003</v>
      </c>
      <c r="F17" s="82">
        <f>G17/B17</f>
        <v>1</v>
      </c>
      <c r="G17" s="34">
        <f>COUNTIF(G12:G16, "&gt;0")</f>
        <v>5</v>
      </c>
      <c r="H17" s="33"/>
      <c r="I17" s="37">
        <f>SUM(I12:I16)</f>
        <v>470</v>
      </c>
      <c r="J17" s="34">
        <f>COUNTA(J12:J16)</f>
        <v>2</v>
      </c>
      <c r="K17" s="37">
        <f>SUM(K12:K16)</f>
        <v>4</v>
      </c>
      <c r="L17" s="44">
        <f>K17/I17</f>
        <v>8.5106382978723406E-3</v>
      </c>
    </row>
    <row r="18" spans="1:12" ht="12.75" customHeight="1">
      <c r="A18" s="33"/>
      <c r="B18" s="34"/>
      <c r="C18" s="33"/>
      <c r="D18" s="77"/>
      <c r="E18" s="166"/>
      <c r="F18" s="82"/>
      <c r="G18" s="34"/>
      <c r="H18" s="33"/>
      <c r="I18" s="37"/>
      <c r="J18" s="34"/>
      <c r="K18" s="37"/>
      <c r="L18" s="44"/>
    </row>
    <row r="19" spans="1:12" ht="12.75" customHeight="1">
      <c r="A19" s="72" t="s">
        <v>201</v>
      </c>
      <c r="B19" s="72" t="s">
        <v>202</v>
      </c>
      <c r="C19" s="72" t="s">
        <v>203</v>
      </c>
      <c r="D19" s="72">
        <v>1</v>
      </c>
      <c r="E19" s="153">
        <v>4.9299999999999997E-2</v>
      </c>
      <c r="F19" s="72" t="s">
        <v>32</v>
      </c>
      <c r="G19" s="72">
        <v>1</v>
      </c>
      <c r="H19" s="72" t="s">
        <v>298</v>
      </c>
      <c r="I19" s="33">
        <v>94</v>
      </c>
      <c r="J19" s="164" t="s">
        <v>32</v>
      </c>
      <c r="K19" s="164">
        <v>25</v>
      </c>
      <c r="L19" s="138">
        <f t="shared" ref="L19:L21" si="2">K19/I19</f>
        <v>0.26595744680851063</v>
      </c>
    </row>
    <row r="20" spans="1:12" ht="12.75" customHeight="1">
      <c r="A20" s="72" t="s">
        <v>201</v>
      </c>
      <c r="B20" s="72" t="s">
        <v>204</v>
      </c>
      <c r="C20" s="72" t="s">
        <v>205</v>
      </c>
      <c r="D20" s="72">
        <v>1</v>
      </c>
      <c r="E20" s="153">
        <v>0.23</v>
      </c>
      <c r="F20" s="72" t="s">
        <v>32</v>
      </c>
      <c r="G20" s="72">
        <v>1</v>
      </c>
      <c r="H20" s="72" t="s">
        <v>298</v>
      </c>
      <c r="I20" s="33">
        <v>94</v>
      </c>
      <c r="J20" s="164" t="s">
        <v>32</v>
      </c>
      <c r="K20" s="164">
        <v>10</v>
      </c>
      <c r="L20" s="138">
        <f t="shared" si="2"/>
        <v>0.10638297872340426</v>
      </c>
    </row>
    <row r="21" spans="1:12" ht="12.75" customHeight="1">
      <c r="A21" s="73" t="s">
        <v>201</v>
      </c>
      <c r="B21" s="73" t="s">
        <v>206</v>
      </c>
      <c r="C21" s="73" t="s">
        <v>207</v>
      </c>
      <c r="D21" s="73">
        <v>1</v>
      </c>
      <c r="E21" s="158">
        <v>0.12</v>
      </c>
      <c r="F21" s="73" t="s">
        <v>32</v>
      </c>
      <c r="G21" s="73">
        <v>1</v>
      </c>
      <c r="H21" s="73" t="s">
        <v>298</v>
      </c>
      <c r="I21" s="150">
        <v>94</v>
      </c>
      <c r="J21" s="67" t="s">
        <v>32</v>
      </c>
      <c r="K21" s="67">
        <v>2</v>
      </c>
      <c r="L21" s="139">
        <f t="shared" si="2"/>
        <v>2.1276595744680851E-2</v>
      </c>
    </row>
    <row r="22" spans="1:12" ht="12.75" customHeight="1">
      <c r="A22" s="33"/>
      <c r="B22" s="34">
        <f>COUNTA(B19:B21)</f>
        <v>3</v>
      </c>
      <c r="C22" s="33"/>
      <c r="D22" s="77">
        <f>COUNTIF(D19:D21, "1")</f>
        <v>3</v>
      </c>
      <c r="E22" s="166">
        <f>SUM(E19:E21)</f>
        <v>0.39929999999999999</v>
      </c>
      <c r="F22" s="82">
        <f>G22/B22</f>
        <v>1</v>
      </c>
      <c r="G22" s="34">
        <f>COUNTIF(G19:G21, "&gt;0")</f>
        <v>3</v>
      </c>
      <c r="H22" s="33"/>
      <c r="I22" s="37">
        <f>SUM(I19:I21)</f>
        <v>282</v>
      </c>
      <c r="J22" s="34">
        <f>COUNTA(J19:J21)</f>
        <v>3</v>
      </c>
      <c r="K22" s="37">
        <f>SUM(K19:K21)</f>
        <v>37</v>
      </c>
      <c r="L22" s="44">
        <f>K22/I22</f>
        <v>0.13120567375886524</v>
      </c>
    </row>
    <row r="23" spans="1:12" ht="12.75" customHeight="1">
      <c r="A23" s="33"/>
      <c r="B23" s="34"/>
      <c r="C23" s="33"/>
      <c r="D23" s="77"/>
      <c r="E23" s="166"/>
      <c r="F23" s="82"/>
      <c r="G23" s="34"/>
      <c r="H23" s="33"/>
      <c r="I23" s="37"/>
      <c r="J23" s="34"/>
      <c r="K23" s="37"/>
      <c r="L23" s="44"/>
    </row>
    <row r="24" spans="1:12" ht="12.75" customHeight="1">
      <c r="A24" s="72" t="s">
        <v>211</v>
      </c>
      <c r="B24" s="72" t="s">
        <v>214</v>
      </c>
      <c r="C24" s="72" t="s">
        <v>215</v>
      </c>
      <c r="D24" s="72">
        <v>1</v>
      </c>
      <c r="E24" s="153">
        <v>0.05</v>
      </c>
      <c r="F24" s="72" t="s">
        <v>32</v>
      </c>
      <c r="G24" s="72">
        <v>1</v>
      </c>
      <c r="H24" s="72" t="s">
        <v>298</v>
      </c>
      <c r="I24" s="33">
        <v>94</v>
      </c>
      <c r="J24" s="164" t="s">
        <v>32</v>
      </c>
      <c r="K24" s="164">
        <v>9</v>
      </c>
      <c r="L24" s="138">
        <f t="shared" ref="L24:L26" si="3">K24/I24</f>
        <v>9.5744680851063829E-2</v>
      </c>
    </row>
    <row r="25" spans="1:12" ht="12.75" customHeight="1">
      <c r="A25" s="72" t="s">
        <v>211</v>
      </c>
      <c r="B25" s="72" t="s">
        <v>216</v>
      </c>
      <c r="C25" s="72" t="s">
        <v>217</v>
      </c>
      <c r="D25" s="72">
        <v>1</v>
      </c>
      <c r="E25" s="153">
        <v>0.7</v>
      </c>
      <c r="F25" s="72" t="s">
        <v>32</v>
      </c>
      <c r="G25" s="72">
        <v>1</v>
      </c>
      <c r="H25" s="72" t="s">
        <v>298</v>
      </c>
      <c r="I25" s="33">
        <v>94</v>
      </c>
      <c r="J25" s="163"/>
      <c r="K25" s="163"/>
      <c r="L25" s="138">
        <f t="shared" si="3"/>
        <v>0</v>
      </c>
    </row>
    <row r="26" spans="1:12" ht="12.75" customHeight="1">
      <c r="A26" s="72" t="s">
        <v>211</v>
      </c>
      <c r="B26" s="72" t="s">
        <v>218</v>
      </c>
      <c r="C26" s="72" t="s">
        <v>219</v>
      </c>
      <c r="D26" s="72">
        <v>1</v>
      </c>
      <c r="E26" s="153">
        <v>0.17</v>
      </c>
      <c r="F26" s="72" t="s">
        <v>32</v>
      </c>
      <c r="G26" s="72">
        <v>1</v>
      </c>
      <c r="H26" s="72" t="s">
        <v>298</v>
      </c>
      <c r="I26" s="33">
        <v>94</v>
      </c>
      <c r="J26" s="164" t="s">
        <v>32</v>
      </c>
      <c r="K26" s="164">
        <v>3</v>
      </c>
      <c r="L26" s="138">
        <f t="shared" si="3"/>
        <v>3.1914893617021274E-2</v>
      </c>
    </row>
    <row r="27" spans="1:12" ht="12.75" customHeight="1">
      <c r="A27" s="72" t="s">
        <v>211</v>
      </c>
      <c r="B27" s="72" t="s">
        <v>220</v>
      </c>
      <c r="C27" s="72" t="s">
        <v>221</v>
      </c>
      <c r="D27" s="72">
        <v>1</v>
      </c>
      <c r="E27" s="153">
        <v>0.24</v>
      </c>
      <c r="F27" s="72" t="s">
        <v>32</v>
      </c>
      <c r="G27" s="72">
        <v>1</v>
      </c>
      <c r="H27" s="72" t="s">
        <v>298</v>
      </c>
      <c r="I27" s="33">
        <v>94</v>
      </c>
      <c r="J27" s="164" t="s">
        <v>32</v>
      </c>
      <c r="K27" s="164">
        <v>3</v>
      </c>
      <c r="L27" s="138">
        <f t="shared" ref="L27:L28" si="4">K27/I27</f>
        <v>3.1914893617021274E-2</v>
      </c>
    </row>
    <row r="28" spans="1:12" ht="12.75" customHeight="1">
      <c r="A28" s="73" t="s">
        <v>211</v>
      </c>
      <c r="B28" s="73" t="s">
        <v>222</v>
      </c>
      <c r="C28" s="73" t="s">
        <v>223</v>
      </c>
      <c r="D28" s="73">
        <v>1</v>
      </c>
      <c r="E28" s="158">
        <v>0.55000000000000004</v>
      </c>
      <c r="F28" s="73" t="s">
        <v>32</v>
      </c>
      <c r="G28" s="73">
        <v>1</v>
      </c>
      <c r="H28" s="73" t="s">
        <v>298</v>
      </c>
      <c r="I28" s="150">
        <v>94</v>
      </c>
      <c r="J28" s="67" t="s">
        <v>32</v>
      </c>
      <c r="K28" s="67">
        <v>9</v>
      </c>
      <c r="L28" s="139">
        <f t="shared" si="4"/>
        <v>9.5744680851063829E-2</v>
      </c>
    </row>
    <row r="29" spans="1:12" ht="12.75" customHeight="1">
      <c r="A29" s="33"/>
      <c r="B29" s="34">
        <f>COUNTA(B24:B28)</f>
        <v>5</v>
      </c>
      <c r="C29" s="33"/>
      <c r="D29" s="77">
        <f>COUNTIF(D24:D28, "1")</f>
        <v>5</v>
      </c>
      <c r="E29" s="166">
        <f>SUM(E24:E28)</f>
        <v>1.7100000000000002</v>
      </c>
      <c r="F29" s="82">
        <f>G29/B29</f>
        <v>1</v>
      </c>
      <c r="G29" s="34">
        <f>COUNTIF(G24:G28, "&gt;0")</f>
        <v>5</v>
      </c>
      <c r="H29" s="33"/>
      <c r="I29" s="37">
        <f>SUM(I24:I28)</f>
        <v>470</v>
      </c>
      <c r="J29" s="34">
        <f>COUNTA(J24:J28)</f>
        <v>4</v>
      </c>
      <c r="K29" s="37">
        <f>SUM(K24:K28)</f>
        <v>24</v>
      </c>
      <c r="L29" s="44">
        <f>K29/I29</f>
        <v>5.106382978723404E-2</v>
      </c>
    </row>
    <row r="30" spans="1:12" ht="12.75" customHeight="1">
      <c r="A30" s="33"/>
      <c r="B30" s="34"/>
      <c r="C30" s="33"/>
      <c r="D30" s="77"/>
      <c r="E30" s="166"/>
      <c r="F30" s="82"/>
      <c r="G30" s="34"/>
      <c r="H30" s="33"/>
      <c r="I30" s="37"/>
      <c r="J30" s="34"/>
      <c r="K30" s="37"/>
      <c r="L30" s="44"/>
    </row>
    <row r="31" spans="1:12" ht="12.75" customHeight="1">
      <c r="A31" s="73" t="s">
        <v>224</v>
      </c>
      <c r="B31" s="73" t="s">
        <v>225</v>
      </c>
      <c r="C31" s="73" t="s">
        <v>226</v>
      </c>
      <c r="D31" s="73">
        <v>1</v>
      </c>
      <c r="E31" s="158">
        <v>0.43</v>
      </c>
      <c r="F31" s="73" t="s">
        <v>32</v>
      </c>
      <c r="G31" s="73">
        <v>1</v>
      </c>
      <c r="H31" s="73" t="s">
        <v>298</v>
      </c>
      <c r="I31" s="150">
        <v>94</v>
      </c>
      <c r="J31" s="67" t="s">
        <v>32</v>
      </c>
      <c r="K31" s="67">
        <v>8</v>
      </c>
      <c r="L31" s="139">
        <f t="shared" ref="L31" si="5">K31/I31</f>
        <v>8.5106382978723402E-2</v>
      </c>
    </row>
    <row r="32" spans="1:12" ht="12.75" customHeight="1">
      <c r="A32" s="33"/>
      <c r="B32" s="34">
        <f>COUNTA(B31:B31)</f>
        <v>1</v>
      </c>
      <c r="C32" s="33"/>
      <c r="D32" s="77">
        <f>COUNTIF(D31:D31, "1")</f>
        <v>1</v>
      </c>
      <c r="E32" s="166">
        <f>SUM(E31:E31)</f>
        <v>0.43</v>
      </c>
      <c r="F32" s="82">
        <f>G32/B32</f>
        <v>1</v>
      </c>
      <c r="G32" s="34">
        <f>COUNTIF(G31:G31, "&gt;0")</f>
        <v>1</v>
      </c>
      <c r="H32" s="33"/>
      <c r="I32" s="37">
        <f>SUM(I31:I31)</f>
        <v>94</v>
      </c>
      <c r="J32" s="34">
        <f>COUNTA(J31:J31)</f>
        <v>1</v>
      </c>
      <c r="K32" s="37">
        <f>SUM(K31:K31)</f>
        <v>8</v>
      </c>
      <c r="L32" s="44">
        <f>K32/I32</f>
        <v>8.5106382978723402E-2</v>
      </c>
    </row>
    <row r="33" spans="1:12" ht="12.75" customHeight="1">
      <c r="A33" s="33"/>
      <c r="B33" s="34"/>
      <c r="C33" s="33"/>
      <c r="D33" s="77"/>
      <c r="E33" s="166"/>
      <c r="F33" s="82"/>
      <c r="G33" s="34"/>
      <c r="H33" s="33"/>
      <c r="I33" s="37"/>
      <c r="J33" s="34"/>
      <c r="K33" s="37"/>
      <c r="L33" s="44"/>
    </row>
    <row r="34" spans="1:12" ht="12.75" customHeight="1">
      <c r="A34" s="72" t="s">
        <v>227</v>
      </c>
      <c r="B34" s="72" t="s">
        <v>228</v>
      </c>
      <c r="C34" s="72" t="s">
        <v>229</v>
      </c>
      <c r="D34" s="72">
        <v>1</v>
      </c>
      <c r="E34" s="153">
        <v>0.61</v>
      </c>
      <c r="F34" s="72" t="s">
        <v>32</v>
      </c>
      <c r="G34" s="72">
        <v>1</v>
      </c>
      <c r="H34" s="72" t="s">
        <v>298</v>
      </c>
      <c r="I34" s="33">
        <v>94</v>
      </c>
      <c r="J34" s="163"/>
      <c r="K34" s="163"/>
      <c r="L34" s="138">
        <f t="shared" ref="L34:L67" si="6">K34/I34</f>
        <v>0</v>
      </c>
    </row>
    <row r="35" spans="1:12" ht="12.75" customHeight="1">
      <c r="A35" s="72" t="s">
        <v>227</v>
      </c>
      <c r="B35" s="72" t="s">
        <v>230</v>
      </c>
      <c r="C35" s="72" t="s">
        <v>231</v>
      </c>
      <c r="D35" s="72">
        <v>1</v>
      </c>
      <c r="E35" s="153">
        <v>0.18</v>
      </c>
      <c r="F35" s="72" t="s">
        <v>32</v>
      </c>
      <c r="G35" s="72">
        <v>1</v>
      </c>
      <c r="H35" s="72" t="s">
        <v>298</v>
      </c>
      <c r="I35" s="33">
        <v>94</v>
      </c>
      <c r="J35" s="164" t="s">
        <v>32</v>
      </c>
      <c r="K35" s="164">
        <v>3</v>
      </c>
      <c r="L35" s="138">
        <f t="shared" si="6"/>
        <v>3.1914893617021274E-2</v>
      </c>
    </row>
    <row r="36" spans="1:12" ht="12.75" customHeight="1">
      <c r="A36" s="72" t="s">
        <v>227</v>
      </c>
      <c r="B36" s="72" t="s">
        <v>232</v>
      </c>
      <c r="C36" s="72" t="s">
        <v>233</v>
      </c>
      <c r="D36" s="72">
        <v>1</v>
      </c>
      <c r="E36" s="153">
        <v>0.15</v>
      </c>
      <c r="F36" s="72" t="s">
        <v>32</v>
      </c>
      <c r="G36" s="72">
        <v>1</v>
      </c>
      <c r="H36" s="72" t="s">
        <v>298</v>
      </c>
      <c r="I36" s="33">
        <v>94</v>
      </c>
      <c r="J36" s="164" t="s">
        <v>32</v>
      </c>
      <c r="K36" s="164">
        <v>1</v>
      </c>
      <c r="L36" s="138">
        <f t="shared" si="6"/>
        <v>1.0638297872340425E-2</v>
      </c>
    </row>
    <row r="37" spans="1:12" ht="12.75" customHeight="1">
      <c r="A37" s="72" t="s">
        <v>227</v>
      </c>
      <c r="B37" s="72" t="s">
        <v>234</v>
      </c>
      <c r="C37" s="72" t="s">
        <v>235</v>
      </c>
      <c r="D37" s="72">
        <v>1</v>
      </c>
      <c r="E37" s="153">
        <v>0.1</v>
      </c>
      <c r="F37" s="72" t="s">
        <v>32</v>
      </c>
      <c r="G37" s="72">
        <v>1</v>
      </c>
      <c r="H37" s="72" t="s">
        <v>298</v>
      </c>
      <c r="I37" s="33">
        <v>94</v>
      </c>
      <c r="J37" s="164" t="s">
        <v>32</v>
      </c>
      <c r="K37" s="164">
        <v>7</v>
      </c>
      <c r="L37" s="138">
        <f t="shared" si="6"/>
        <v>7.4468085106382975E-2</v>
      </c>
    </row>
    <row r="38" spans="1:12" ht="12.75" customHeight="1">
      <c r="A38" s="72" t="s">
        <v>227</v>
      </c>
      <c r="B38" s="72" t="s">
        <v>236</v>
      </c>
      <c r="C38" s="72" t="s">
        <v>237</v>
      </c>
      <c r="D38" s="72">
        <v>1</v>
      </c>
      <c r="E38" s="153">
        <v>0.33</v>
      </c>
      <c r="F38" s="72" t="s">
        <v>32</v>
      </c>
      <c r="G38" s="72">
        <v>1</v>
      </c>
      <c r="H38" s="72" t="s">
        <v>298</v>
      </c>
      <c r="I38" s="33">
        <v>94</v>
      </c>
      <c r="J38" s="163"/>
      <c r="K38" s="163"/>
      <c r="L38" s="138">
        <f t="shared" si="6"/>
        <v>0</v>
      </c>
    </row>
    <row r="39" spans="1:12" ht="12.75" customHeight="1">
      <c r="A39" s="72" t="s">
        <v>227</v>
      </c>
      <c r="B39" s="72" t="s">
        <v>238</v>
      </c>
      <c r="C39" s="72" t="s">
        <v>239</v>
      </c>
      <c r="D39" s="72">
        <v>1</v>
      </c>
      <c r="E39" s="153">
        <v>0.43</v>
      </c>
      <c r="F39" s="72" t="s">
        <v>32</v>
      </c>
      <c r="G39" s="72">
        <v>1</v>
      </c>
      <c r="H39" s="72" t="s">
        <v>298</v>
      </c>
      <c r="I39" s="33">
        <v>94</v>
      </c>
      <c r="J39" s="163"/>
      <c r="K39" s="163"/>
      <c r="L39" s="138">
        <f t="shared" si="6"/>
        <v>0</v>
      </c>
    </row>
    <row r="40" spans="1:12" ht="12.75" customHeight="1">
      <c r="A40" s="72" t="s">
        <v>227</v>
      </c>
      <c r="B40" s="72" t="s">
        <v>240</v>
      </c>
      <c r="C40" s="72" t="s">
        <v>241</v>
      </c>
      <c r="D40" s="72">
        <v>1</v>
      </c>
      <c r="E40" s="153">
        <v>1.51</v>
      </c>
      <c r="F40" s="72" t="s">
        <v>32</v>
      </c>
      <c r="G40" s="72">
        <v>1</v>
      </c>
      <c r="H40" s="72" t="s">
        <v>298</v>
      </c>
      <c r="I40" s="33">
        <v>94</v>
      </c>
      <c r="J40" s="163"/>
      <c r="K40" s="163"/>
      <c r="L40" s="138">
        <f t="shared" si="6"/>
        <v>0</v>
      </c>
    </row>
    <row r="41" spans="1:12" ht="12.75" customHeight="1">
      <c r="A41" s="72" t="s">
        <v>227</v>
      </c>
      <c r="B41" s="72" t="s">
        <v>242</v>
      </c>
      <c r="C41" s="72" t="s">
        <v>243</v>
      </c>
      <c r="D41" s="72">
        <v>1</v>
      </c>
      <c r="E41" s="153">
        <v>0.41</v>
      </c>
      <c r="F41" s="72" t="s">
        <v>32</v>
      </c>
      <c r="G41" s="72">
        <v>1</v>
      </c>
      <c r="H41" s="72" t="s">
        <v>298</v>
      </c>
      <c r="I41" s="33">
        <v>94</v>
      </c>
      <c r="J41" s="163"/>
      <c r="K41" s="163"/>
      <c r="L41" s="138">
        <f t="shared" si="6"/>
        <v>0</v>
      </c>
    </row>
    <row r="42" spans="1:12" ht="12.75" customHeight="1">
      <c r="A42" s="72" t="s">
        <v>227</v>
      </c>
      <c r="B42" s="72" t="s">
        <v>244</v>
      </c>
      <c r="C42" s="72" t="s">
        <v>245</v>
      </c>
      <c r="D42" s="72">
        <v>1</v>
      </c>
      <c r="E42" s="153">
        <v>0.38</v>
      </c>
      <c r="F42" s="72" t="s">
        <v>32</v>
      </c>
      <c r="G42" s="72">
        <v>1</v>
      </c>
      <c r="H42" s="72" t="s">
        <v>298</v>
      </c>
      <c r="I42" s="33">
        <v>94</v>
      </c>
      <c r="J42" s="163"/>
      <c r="K42" s="163"/>
      <c r="L42" s="138">
        <f t="shared" si="6"/>
        <v>0</v>
      </c>
    </row>
    <row r="43" spans="1:12" ht="12.75" customHeight="1">
      <c r="A43" s="72" t="s">
        <v>227</v>
      </c>
      <c r="B43" s="72" t="s">
        <v>246</v>
      </c>
      <c r="C43" s="72" t="s">
        <v>247</v>
      </c>
      <c r="D43" s="72">
        <v>1</v>
      </c>
      <c r="E43" s="153">
        <v>0.6</v>
      </c>
      <c r="F43" s="72" t="s">
        <v>32</v>
      </c>
      <c r="G43" s="72">
        <v>1</v>
      </c>
      <c r="H43" s="72" t="s">
        <v>298</v>
      </c>
      <c r="I43" s="33">
        <v>94</v>
      </c>
      <c r="J43" s="164" t="s">
        <v>32</v>
      </c>
      <c r="K43" s="164">
        <v>2</v>
      </c>
      <c r="L43" s="138">
        <f t="shared" si="6"/>
        <v>2.1276595744680851E-2</v>
      </c>
    </row>
    <row r="44" spans="1:12" ht="12.75" customHeight="1">
      <c r="A44" s="72" t="s">
        <v>227</v>
      </c>
      <c r="B44" s="72" t="s">
        <v>248</v>
      </c>
      <c r="C44" s="72" t="s">
        <v>249</v>
      </c>
      <c r="D44" s="72">
        <v>1</v>
      </c>
      <c r="E44" s="153">
        <v>0.79</v>
      </c>
      <c r="F44" s="72" t="s">
        <v>32</v>
      </c>
      <c r="G44" s="72">
        <v>1</v>
      </c>
      <c r="H44" s="72" t="s">
        <v>298</v>
      </c>
      <c r="I44" s="33">
        <v>94</v>
      </c>
      <c r="J44" s="163"/>
      <c r="K44" s="163"/>
      <c r="L44" s="138">
        <f t="shared" si="6"/>
        <v>0</v>
      </c>
    </row>
    <row r="45" spans="1:12" ht="12.75" customHeight="1">
      <c r="A45" s="72" t="s">
        <v>227</v>
      </c>
      <c r="B45" s="72" t="s">
        <v>250</v>
      </c>
      <c r="C45" s="72" t="s">
        <v>251</v>
      </c>
      <c r="D45" s="72">
        <v>1</v>
      </c>
      <c r="E45" s="153">
        <v>0.49199999999999999</v>
      </c>
      <c r="F45" s="72" t="s">
        <v>32</v>
      </c>
      <c r="G45" s="72">
        <v>1</v>
      </c>
      <c r="H45" s="72" t="s">
        <v>298</v>
      </c>
      <c r="I45" s="33">
        <v>94</v>
      </c>
      <c r="J45" s="163"/>
      <c r="K45" s="163"/>
      <c r="L45" s="138">
        <f t="shared" si="6"/>
        <v>0</v>
      </c>
    </row>
    <row r="46" spans="1:12" ht="12.75" customHeight="1">
      <c r="A46" s="72" t="s">
        <v>227</v>
      </c>
      <c r="B46" s="72" t="s">
        <v>252</v>
      </c>
      <c r="C46" s="72" t="s">
        <v>253</v>
      </c>
      <c r="D46" s="72">
        <v>1</v>
      </c>
      <c r="E46" s="153">
        <v>0.61</v>
      </c>
      <c r="F46" s="72" t="s">
        <v>32</v>
      </c>
      <c r="G46" s="72">
        <v>1</v>
      </c>
      <c r="H46" s="72" t="s">
        <v>298</v>
      </c>
      <c r="I46" s="33">
        <v>94</v>
      </c>
      <c r="J46" s="164" t="s">
        <v>32</v>
      </c>
      <c r="K46" s="164">
        <v>9</v>
      </c>
      <c r="L46" s="138">
        <f t="shared" si="6"/>
        <v>9.5744680851063829E-2</v>
      </c>
    </row>
    <row r="47" spans="1:12" ht="12.75" customHeight="1">
      <c r="A47" s="72" t="s">
        <v>227</v>
      </c>
      <c r="B47" s="72" t="s">
        <v>254</v>
      </c>
      <c r="C47" s="72" t="s">
        <v>255</v>
      </c>
      <c r="D47" s="72">
        <v>1</v>
      </c>
      <c r="E47" s="153">
        <v>1.9</v>
      </c>
      <c r="F47" s="72" t="s">
        <v>32</v>
      </c>
      <c r="G47" s="72">
        <v>1</v>
      </c>
      <c r="H47" s="72" t="s">
        <v>298</v>
      </c>
      <c r="I47" s="33">
        <v>94</v>
      </c>
      <c r="J47" s="164" t="s">
        <v>32</v>
      </c>
      <c r="K47" s="164">
        <v>18</v>
      </c>
      <c r="L47" s="138">
        <f t="shared" si="6"/>
        <v>0.19148936170212766</v>
      </c>
    </row>
    <row r="48" spans="1:12" ht="12.75" customHeight="1">
      <c r="A48" s="72" t="s">
        <v>227</v>
      </c>
      <c r="B48" s="72" t="s">
        <v>256</v>
      </c>
      <c r="C48" s="72" t="s">
        <v>257</v>
      </c>
      <c r="D48" s="72">
        <v>1</v>
      </c>
      <c r="E48" s="153">
        <v>1.19</v>
      </c>
      <c r="F48" s="72" t="s">
        <v>32</v>
      </c>
      <c r="G48" s="72">
        <v>1</v>
      </c>
      <c r="H48" s="72" t="s">
        <v>298</v>
      </c>
      <c r="I48" s="33">
        <v>94</v>
      </c>
      <c r="J48" s="164" t="s">
        <v>32</v>
      </c>
      <c r="K48" s="164">
        <v>2</v>
      </c>
      <c r="L48" s="138">
        <f t="shared" si="6"/>
        <v>2.1276595744680851E-2</v>
      </c>
    </row>
    <row r="49" spans="1:12" ht="12.75" customHeight="1">
      <c r="A49" s="72" t="s">
        <v>227</v>
      </c>
      <c r="B49" s="72" t="s">
        <v>258</v>
      </c>
      <c r="C49" s="72" t="s">
        <v>259</v>
      </c>
      <c r="D49" s="72">
        <v>1</v>
      </c>
      <c r="E49" s="153">
        <v>0.38</v>
      </c>
      <c r="F49" s="72" t="s">
        <v>32</v>
      </c>
      <c r="G49" s="72">
        <v>1</v>
      </c>
      <c r="H49" s="72" t="s">
        <v>298</v>
      </c>
      <c r="I49" s="33">
        <v>94</v>
      </c>
      <c r="J49" s="163"/>
      <c r="K49" s="163"/>
      <c r="L49" s="138">
        <f t="shared" si="6"/>
        <v>0</v>
      </c>
    </row>
    <row r="50" spans="1:12" ht="12.75" customHeight="1">
      <c r="A50" s="72" t="s">
        <v>227</v>
      </c>
      <c r="B50" s="72" t="s">
        <v>260</v>
      </c>
      <c r="C50" s="72" t="s">
        <v>261</v>
      </c>
      <c r="D50" s="72">
        <v>1</v>
      </c>
      <c r="E50" s="153">
        <v>0.57999999999999996</v>
      </c>
      <c r="F50" s="72" t="s">
        <v>32</v>
      </c>
      <c r="G50" s="72">
        <v>1</v>
      </c>
      <c r="H50" s="72" t="s">
        <v>298</v>
      </c>
      <c r="I50" s="33">
        <v>94</v>
      </c>
      <c r="J50" s="163"/>
      <c r="K50" s="163"/>
      <c r="L50" s="138">
        <f t="shared" si="6"/>
        <v>0</v>
      </c>
    </row>
    <row r="51" spans="1:12" ht="12.75" customHeight="1">
      <c r="A51" s="72" t="s">
        <v>227</v>
      </c>
      <c r="B51" s="72" t="s">
        <v>262</v>
      </c>
      <c r="C51" s="72" t="s">
        <v>263</v>
      </c>
      <c r="D51" s="72">
        <v>1</v>
      </c>
      <c r="E51" s="153">
        <v>0.71</v>
      </c>
      <c r="F51" s="72" t="s">
        <v>32</v>
      </c>
      <c r="G51" s="72">
        <v>1</v>
      </c>
      <c r="H51" s="72" t="s">
        <v>298</v>
      </c>
      <c r="I51" s="33">
        <v>94</v>
      </c>
      <c r="J51" s="163"/>
      <c r="K51" s="163"/>
      <c r="L51" s="138">
        <f t="shared" si="6"/>
        <v>0</v>
      </c>
    </row>
    <row r="52" spans="1:12" ht="12.75" customHeight="1">
      <c r="A52" s="72" t="s">
        <v>227</v>
      </c>
      <c r="B52" s="72" t="s">
        <v>264</v>
      </c>
      <c r="C52" s="72" t="s">
        <v>265</v>
      </c>
      <c r="D52" s="72">
        <v>1</v>
      </c>
      <c r="E52" s="153">
        <v>0.05</v>
      </c>
      <c r="F52" s="72" t="s">
        <v>32</v>
      </c>
      <c r="G52" s="72">
        <v>1</v>
      </c>
      <c r="H52" s="72" t="s">
        <v>298</v>
      </c>
      <c r="I52" s="33">
        <v>94</v>
      </c>
      <c r="J52" s="164" t="s">
        <v>32</v>
      </c>
      <c r="K52" s="164">
        <v>12</v>
      </c>
      <c r="L52" s="138">
        <f t="shared" si="6"/>
        <v>0.1276595744680851</v>
      </c>
    </row>
    <row r="53" spans="1:12" ht="12.75" customHeight="1">
      <c r="A53" s="72" t="s">
        <v>227</v>
      </c>
      <c r="B53" s="72" t="s">
        <v>266</v>
      </c>
      <c r="C53" s="72" t="s">
        <v>267</v>
      </c>
      <c r="D53" s="72">
        <v>1</v>
      </c>
      <c r="E53" s="153">
        <v>1.97</v>
      </c>
      <c r="F53" s="72" t="s">
        <v>32</v>
      </c>
      <c r="G53" s="72">
        <v>1</v>
      </c>
      <c r="H53" s="72" t="s">
        <v>298</v>
      </c>
      <c r="I53" s="33">
        <v>94</v>
      </c>
      <c r="J53" s="164" t="s">
        <v>32</v>
      </c>
      <c r="K53" s="164">
        <v>3</v>
      </c>
      <c r="L53" s="138">
        <f t="shared" si="6"/>
        <v>3.1914893617021274E-2</v>
      </c>
    </row>
    <row r="54" spans="1:12" ht="12.75" customHeight="1">
      <c r="A54" s="72" t="s">
        <v>227</v>
      </c>
      <c r="B54" s="72" t="s">
        <v>268</v>
      </c>
      <c r="C54" s="72" t="s">
        <v>269</v>
      </c>
      <c r="D54" s="72">
        <v>1</v>
      </c>
      <c r="E54" s="153">
        <v>0.72</v>
      </c>
      <c r="F54" s="72" t="s">
        <v>32</v>
      </c>
      <c r="G54" s="72">
        <v>1</v>
      </c>
      <c r="H54" s="72" t="s">
        <v>298</v>
      </c>
      <c r="I54" s="33">
        <v>94</v>
      </c>
      <c r="J54" s="163"/>
      <c r="K54" s="163"/>
      <c r="L54" s="138">
        <f t="shared" si="6"/>
        <v>0</v>
      </c>
    </row>
    <row r="55" spans="1:12" ht="12.75" customHeight="1">
      <c r="A55" s="72" t="s">
        <v>227</v>
      </c>
      <c r="B55" s="72" t="s">
        <v>270</v>
      </c>
      <c r="C55" s="72" t="s">
        <v>271</v>
      </c>
      <c r="D55" s="72">
        <v>1</v>
      </c>
      <c r="E55" s="153">
        <v>1.27</v>
      </c>
      <c r="F55" s="72" t="s">
        <v>32</v>
      </c>
      <c r="G55" s="72">
        <v>1</v>
      </c>
      <c r="H55" s="72" t="s">
        <v>298</v>
      </c>
      <c r="I55" s="33">
        <v>94</v>
      </c>
      <c r="J55" s="163"/>
      <c r="K55" s="163"/>
      <c r="L55" s="138">
        <f t="shared" si="6"/>
        <v>0</v>
      </c>
    </row>
    <row r="56" spans="1:12" ht="12.75" customHeight="1">
      <c r="A56" s="72" t="s">
        <v>227</v>
      </c>
      <c r="B56" s="72" t="s">
        <v>272</v>
      </c>
      <c r="C56" s="72" t="s">
        <v>273</v>
      </c>
      <c r="D56" s="72">
        <v>1</v>
      </c>
      <c r="E56" s="153">
        <v>0.41</v>
      </c>
      <c r="F56" s="72" t="s">
        <v>32</v>
      </c>
      <c r="G56" s="72">
        <v>1</v>
      </c>
      <c r="H56" s="72" t="s">
        <v>298</v>
      </c>
      <c r="I56" s="33">
        <v>94</v>
      </c>
      <c r="J56" s="163"/>
      <c r="K56" s="163"/>
      <c r="L56" s="138">
        <f t="shared" si="6"/>
        <v>0</v>
      </c>
    </row>
    <row r="57" spans="1:12" ht="12.75" customHeight="1">
      <c r="A57" s="72" t="s">
        <v>227</v>
      </c>
      <c r="B57" s="72" t="s">
        <v>274</v>
      </c>
      <c r="C57" s="72" t="s">
        <v>275</v>
      </c>
      <c r="D57" s="72">
        <v>1</v>
      </c>
      <c r="E57" s="153">
        <v>0.23</v>
      </c>
      <c r="F57" s="72" t="s">
        <v>32</v>
      </c>
      <c r="G57" s="72">
        <v>1</v>
      </c>
      <c r="H57" s="72" t="s">
        <v>298</v>
      </c>
      <c r="I57" s="33">
        <v>94</v>
      </c>
      <c r="J57" s="163"/>
      <c r="K57" s="163"/>
      <c r="L57" s="138">
        <f t="shared" si="6"/>
        <v>0</v>
      </c>
    </row>
    <row r="58" spans="1:12" ht="12.75" customHeight="1">
      <c r="A58" s="72" t="s">
        <v>227</v>
      </c>
      <c r="B58" s="72" t="s">
        <v>276</v>
      </c>
      <c r="C58" s="72" t="s">
        <v>277</v>
      </c>
      <c r="D58" s="72">
        <v>1</v>
      </c>
      <c r="E58" s="153">
        <v>0.1</v>
      </c>
      <c r="F58" s="72" t="s">
        <v>32</v>
      </c>
      <c r="G58" s="72">
        <v>1</v>
      </c>
      <c r="H58" s="72" t="s">
        <v>298</v>
      </c>
      <c r="I58" s="33">
        <v>94</v>
      </c>
      <c r="J58" s="163"/>
      <c r="K58" s="163"/>
      <c r="L58" s="138">
        <f t="shared" si="6"/>
        <v>0</v>
      </c>
    </row>
    <row r="59" spans="1:12" ht="12.75" customHeight="1">
      <c r="A59" s="72" t="s">
        <v>227</v>
      </c>
      <c r="B59" s="72" t="s">
        <v>278</v>
      </c>
      <c r="C59" s="72" t="s">
        <v>279</v>
      </c>
      <c r="D59" s="72">
        <v>1</v>
      </c>
      <c r="E59" s="153">
        <v>1.1200000000000001</v>
      </c>
      <c r="F59" s="72" t="s">
        <v>32</v>
      </c>
      <c r="G59" s="72">
        <v>1</v>
      </c>
      <c r="H59" s="72" t="s">
        <v>298</v>
      </c>
      <c r="I59" s="33">
        <v>94</v>
      </c>
      <c r="J59" s="163"/>
      <c r="K59" s="163"/>
      <c r="L59" s="138">
        <f t="shared" si="6"/>
        <v>0</v>
      </c>
    </row>
    <row r="60" spans="1:12" ht="12.75" customHeight="1">
      <c r="A60" s="72" t="s">
        <v>227</v>
      </c>
      <c r="B60" s="72" t="s">
        <v>280</v>
      </c>
      <c r="C60" s="72" t="s">
        <v>281</v>
      </c>
      <c r="D60" s="72">
        <v>1</v>
      </c>
      <c r="E60" s="153">
        <v>0.84</v>
      </c>
      <c r="F60" s="72" t="s">
        <v>32</v>
      </c>
      <c r="G60" s="72">
        <v>1</v>
      </c>
      <c r="H60" s="72" t="s">
        <v>298</v>
      </c>
      <c r="I60" s="33">
        <v>94</v>
      </c>
      <c r="J60" s="163"/>
      <c r="K60" s="163"/>
      <c r="L60" s="138">
        <f t="shared" si="6"/>
        <v>0</v>
      </c>
    </row>
    <row r="61" spans="1:12" ht="12.75" customHeight="1">
      <c r="A61" s="72" t="s">
        <v>227</v>
      </c>
      <c r="B61" s="72" t="s">
        <v>282</v>
      </c>
      <c r="C61" s="72" t="s">
        <v>283</v>
      </c>
      <c r="D61" s="72">
        <v>1</v>
      </c>
      <c r="E61" s="153">
        <v>0.76</v>
      </c>
      <c r="F61" s="72" t="s">
        <v>32</v>
      </c>
      <c r="G61" s="72">
        <v>1</v>
      </c>
      <c r="H61" s="72" t="s">
        <v>298</v>
      </c>
      <c r="I61" s="33">
        <v>94</v>
      </c>
      <c r="J61" s="164" t="s">
        <v>32</v>
      </c>
      <c r="K61" s="164">
        <v>1</v>
      </c>
      <c r="L61" s="138">
        <f t="shared" si="6"/>
        <v>1.0638297872340425E-2</v>
      </c>
    </row>
    <row r="62" spans="1:12" ht="12.75" customHeight="1">
      <c r="A62" s="72" t="s">
        <v>227</v>
      </c>
      <c r="B62" s="72" t="s">
        <v>284</v>
      </c>
      <c r="C62" s="72" t="s">
        <v>285</v>
      </c>
      <c r="D62" s="72">
        <v>1</v>
      </c>
      <c r="E62" s="153">
        <v>0.15</v>
      </c>
      <c r="F62" s="72" t="s">
        <v>32</v>
      </c>
      <c r="G62" s="72">
        <v>1</v>
      </c>
      <c r="H62" s="72" t="s">
        <v>298</v>
      </c>
      <c r="I62" s="33">
        <v>94</v>
      </c>
      <c r="J62" s="164" t="s">
        <v>32</v>
      </c>
      <c r="K62" s="164">
        <v>18</v>
      </c>
      <c r="L62" s="138">
        <f t="shared" si="6"/>
        <v>0.19148936170212766</v>
      </c>
    </row>
    <row r="63" spans="1:12" ht="12.75" customHeight="1">
      <c r="A63" s="72" t="s">
        <v>227</v>
      </c>
      <c r="B63" s="72" t="s">
        <v>286</v>
      </c>
      <c r="C63" s="72" t="s">
        <v>287</v>
      </c>
      <c r="D63" s="72">
        <v>1</v>
      </c>
      <c r="E63" s="153">
        <v>0.27</v>
      </c>
      <c r="F63" s="72" t="s">
        <v>32</v>
      </c>
      <c r="G63" s="72">
        <v>1</v>
      </c>
      <c r="H63" s="72" t="s">
        <v>298</v>
      </c>
      <c r="I63" s="33">
        <v>94</v>
      </c>
      <c r="J63" s="164" t="s">
        <v>32</v>
      </c>
      <c r="K63" s="164">
        <v>10</v>
      </c>
      <c r="L63" s="138">
        <f t="shared" si="6"/>
        <v>0.10638297872340426</v>
      </c>
    </row>
    <row r="64" spans="1:12" ht="12.75" customHeight="1">
      <c r="A64" s="72" t="s">
        <v>227</v>
      </c>
      <c r="B64" s="72" t="s">
        <v>288</v>
      </c>
      <c r="C64" s="72" t="s">
        <v>289</v>
      </c>
      <c r="D64" s="72">
        <v>1</v>
      </c>
      <c r="E64" s="153">
        <v>0.26</v>
      </c>
      <c r="F64" s="72" t="s">
        <v>32</v>
      </c>
      <c r="G64" s="72">
        <v>1</v>
      </c>
      <c r="H64" s="72" t="s">
        <v>298</v>
      </c>
      <c r="I64" s="33">
        <v>94</v>
      </c>
      <c r="J64" s="164" t="s">
        <v>32</v>
      </c>
      <c r="K64" s="164">
        <v>14</v>
      </c>
      <c r="L64" s="138">
        <f t="shared" si="6"/>
        <v>0.14893617021276595</v>
      </c>
    </row>
    <row r="65" spans="1:12" ht="12.75" customHeight="1">
      <c r="A65" s="72" t="s">
        <v>227</v>
      </c>
      <c r="B65" s="72" t="s">
        <v>290</v>
      </c>
      <c r="C65" s="72" t="s">
        <v>291</v>
      </c>
      <c r="D65" s="72">
        <v>1</v>
      </c>
      <c r="E65" s="153">
        <v>1.18</v>
      </c>
      <c r="F65" s="72" t="s">
        <v>32</v>
      </c>
      <c r="G65" s="72">
        <v>1</v>
      </c>
      <c r="H65" s="72" t="s">
        <v>298</v>
      </c>
      <c r="I65" s="33">
        <v>94</v>
      </c>
      <c r="J65" s="163"/>
      <c r="K65" s="163"/>
      <c r="L65" s="138">
        <f t="shared" si="6"/>
        <v>0</v>
      </c>
    </row>
    <row r="66" spans="1:12" ht="12.75" customHeight="1">
      <c r="A66" s="72" t="s">
        <v>227</v>
      </c>
      <c r="B66" s="72" t="s">
        <v>292</v>
      </c>
      <c r="C66" s="72" t="s">
        <v>293</v>
      </c>
      <c r="D66" s="72">
        <v>1</v>
      </c>
      <c r="E66" s="153">
        <v>0.25</v>
      </c>
      <c r="F66" s="72" t="s">
        <v>32</v>
      </c>
      <c r="G66" s="72">
        <v>1</v>
      </c>
      <c r="H66" s="72" t="s">
        <v>298</v>
      </c>
      <c r="I66" s="33">
        <v>94</v>
      </c>
      <c r="J66" s="36"/>
      <c r="K66" s="36"/>
      <c r="L66" s="138">
        <f t="shared" si="6"/>
        <v>0</v>
      </c>
    </row>
    <row r="67" spans="1:12" ht="12.75" customHeight="1">
      <c r="A67" s="73" t="s">
        <v>227</v>
      </c>
      <c r="B67" s="73" t="s">
        <v>294</v>
      </c>
      <c r="C67" s="73" t="s">
        <v>295</v>
      </c>
      <c r="D67" s="73">
        <v>1</v>
      </c>
      <c r="E67" s="158">
        <v>0.32</v>
      </c>
      <c r="F67" s="73" t="s">
        <v>32</v>
      </c>
      <c r="G67" s="73">
        <v>1</v>
      </c>
      <c r="H67" s="73" t="s">
        <v>298</v>
      </c>
      <c r="I67" s="150">
        <v>94</v>
      </c>
      <c r="J67" s="67" t="s">
        <v>32</v>
      </c>
      <c r="K67" s="67">
        <v>3</v>
      </c>
      <c r="L67" s="139">
        <f t="shared" si="6"/>
        <v>3.1914893617021274E-2</v>
      </c>
    </row>
    <row r="68" spans="1:12" ht="12.75" customHeight="1">
      <c r="A68" s="33"/>
      <c r="B68" s="34">
        <f>COUNTA(B34:B67)</f>
        <v>34</v>
      </c>
      <c r="C68" s="33"/>
      <c r="D68" s="77">
        <f>COUNTIF(D34:D67, "1")</f>
        <v>34</v>
      </c>
      <c r="E68" s="166">
        <f>SUM(E34:E67)</f>
        <v>21.252000000000006</v>
      </c>
      <c r="F68" s="82">
        <f>G68/B68</f>
        <v>1</v>
      </c>
      <c r="G68" s="34">
        <f>COUNTIF(G34:G67, "&gt;0")</f>
        <v>34</v>
      </c>
      <c r="H68" s="33"/>
      <c r="I68" s="37">
        <f>SUM(I34:I67)</f>
        <v>3196</v>
      </c>
      <c r="J68" s="34">
        <f>COUNTA(J34:J67)</f>
        <v>14</v>
      </c>
      <c r="K68" s="37">
        <f>SUM(K34:K67)</f>
        <v>103</v>
      </c>
      <c r="L68" s="44">
        <f>K68/I68</f>
        <v>3.2227784730913644E-2</v>
      </c>
    </row>
    <row r="69" spans="1:12" ht="12.75" customHeight="1">
      <c r="A69" s="33"/>
      <c r="B69" s="34"/>
      <c r="C69" s="33"/>
      <c r="D69" s="77"/>
      <c r="E69" s="37"/>
      <c r="F69" s="82"/>
      <c r="G69" s="34"/>
      <c r="H69" s="33"/>
      <c r="I69" s="37"/>
      <c r="J69" s="34"/>
      <c r="K69" s="37"/>
      <c r="L69" s="44"/>
    </row>
    <row r="70" spans="1:12" ht="12.75" customHeight="1">
      <c r="A70" s="46"/>
      <c r="B70" s="46"/>
      <c r="C70" s="46"/>
      <c r="D70" s="56"/>
      <c r="E70" s="56"/>
      <c r="F70" s="140"/>
      <c r="G70" s="140"/>
      <c r="H70" s="140"/>
      <c r="I70" s="46"/>
      <c r="J70" s="46"/>
      <c r="K70" s="46"/>
      <c r="L70" s="46"/>
    </row>
    <row r="71" spans="1:12" s="6" customFormat="1" ht="12.75" customHeight="1">
      <c r="A71" s="140"/>
      <c r="B71" s="140"/>
      <c r="C71" s="107" t="s">
        <v>79</v>
      </c>
      <c r="D71" s="119"/>
      <c r="E71" s="119"/>
      <c r="F71" s="58"/>
      <c r="G71" s="36"/>
      <c r="H71" s="36"/>
      <c r="I71" s="140"/>
      <c r="J71" s="140"/>
      <c r="K71" s="140"/>
      <c r="L71" s="140"/>
    </row>
    <row r="72" spans="1:12" s="6" customFormat="1" ht="12.75" customHeight="1">
      <c r="A72" s="140"/>
      <c r="B72" s="140"/>
      <c r="C72" s="107"/>
      <c r="D72" s="122" t="s">
        <v>160</v>
      </c>
      <c r="E72" s="103">
        <f>SUM(B10+B17+B22+B29+B32+B68)</f>
        <v>56</v>
      </c>
      <c r="F72" s="140"/>
      <c r="G72" s="36"/>
      <c r="H72" s="36"/>
      <c r="I72" s="140"/>
      <c r="J72" s="140"/>
      <c r="K72" s="140"/>
      <c r="L72" s="140"/>
    </row>
    <row r="73" spans="1:12" s="6" customFormat="1" ht="12.75" customHeight="1">
      <c r="A73" s="140"/>
      <c r="B73" s="140"/>
      <c r="C73" s="107"/>
      <c r="D73" s="112" t="s">
        <v>161</v>
      </c>
      <c r="E73" s="157">
        <f>SUM(E10+E17+E22+E29+E32+E68)</f>
        <v>28.652300000000004</v>
      </c>
      <c r="F73" s="141" t="s">
        <v>296</v>
      </c>
      <c r="G73" s="36"/>
      <c r="H73" s="36"/>
      <c r="I73" s="140"/>
      <c r="J73" s="140"/>
      <c r="K73" s="140"/>
      <c r="L73" s="140"/>
    </row>
    <row r="74" spans="1:12" s="6" customFormat="1" ht="12.75" customHeight="1">
      <c r="A74" s="140"/>
      <c r="B74" s="140"/>
      <c r="C74" s="142"/>
      <c r="D74" s="112" t="s">
        <v>164</v>
      </c>
      <c r="E74" s="103">
        <f>SUM(G10+G17+G22+G29+G32+G68)</f>
        <v>56</v>
      </c>
      <c r="F74" s="140"/>
      <c r="G74" s="36"/>
      <c r="H74" s="36"/>
      <c r="I74" s="140"/>
      <c r="J74" s="140"/>
      <c r="K74" s="140"/>
      <c r="L74" s="140"/>
    </row>
    <row r="75" spans="1:12" s="6" customFormat="1" ht="12.75" customHeight="1">
      <c r="A75" s="140"/>
      <c r="B75" s="140"/>
      <c r="C75" s="142"/>
      <c r="D75" s="112" t="s">
        <v>162</v>
      </c>
      <c r="E75" s="130">
        <f>E74/E72</f>
        <v>1</v>
      </c>
      <c r="F75" s="140"/>
      <c r="G75" s="36"/>
      <c r="H75" s="36"/>
      <c r="I75" s="140"/>
      <c r="J75" s="140"/>
      <c r="K75" s="140"/>
      <c r="L75" s="140"/>
    </row>
    <row r="76" spans="1:12" s="6" customFormat="1" ht="12.75" customHeight="1">
      <c r="A76" s="140"/>
      <c r="B76" s="140"/>
      <c r="C76" s="142"/>
      <c r="D76" s="112" t="s">
        <v>165</v>
      </c>
      <c r="E76" s="102">
        <f>SUM(I10+I17+I22+I29+I32+I68)</f>
        <v>5300</v>
      </c>
      <c r="F76" s="140"/>
      <c r="G76" s="36"/>
      <c r="H76" s="36"/>
      <c r="I76" s="140"/>
      <c r="J76" s="140"/>
      <c r="K76" s="140"/>
      <c r="L76" s="140"/>
    </row>
    <row r="77" spans="1:12" s="6" customFormat="1" ht="12.75" customHeight="1">
      <c r="A77" s="140"/>
      <c r="B77" s="140"/>
      <c r="C77" s="140"/>
      <c r="D77" s="122" t="s">
        <v>166</v>
      </c>
      <c r="E77" s="102">
        <f>SUM(J10+J17+J22+J29+J32+J68)</f>
        <v>28</v>
      </c>
      <c r="F77" s="140"/>
      <c r="G77" s="36"/>
      <c r="H77" s="36"/>
      <c r="I77" s="140"/>
      <c r="J77" s="140"/>
      <c r="K77" s="140"/>
      <c r="L77" s="140"/>
    </row>
    <row r="78" spans="1:12" s="6" customFormat="1" ht="12.75" customHeight="1">
      <c r="A78" s="140"/>
      <c r="B78" s="140"/>
      <c r="C78" s="140"/>
      <c r="D78" s="122" t="s">
        <v>167</v>
      </c>
      <c r="E78" s="102">
        <f>SUM(K10+K17+K22+K29+K32+K68)</f>
        <v>204</v>
      </c>
      <c r="F78" s="140"/>
      <c r="G78" s="36"/>
      <c r="H78" s="36"/>
      <c r="I78" s="140"/>
      <c r="J78" s="140"/>
      <c r="K78" s="140"/>
      <c r="L78" s="140"/>
    </row>
    <row r="79" spans="1:12" ht="12.75" customHeight="1">
      <c r="A79" s="46"/>
      <c r="B79" s="46"/>
      <c r="C79" s="46"/>
      <c r="D79" s="112" t="s">
        <v>168</v>
      </c>
      <c r="E79" s="130">
        <f>E78/E76</f>
        <v>3.8490566037735846E-2</v>
      </c>
      <c r="F79" s="140"/>
      <c r="G79" s="140"/>
      <c r="H79" s="140"/>
      <c r="I79" s="46"/>
      <c r="J79" s="46"/>
      <c r="K79" s="46"/>
      <c r="L79" s="46"/>
    </row>
    <row r="80" spans="1:12">
      <c r="D80" s="122"/>
    </row>
  </sheetData>
  <printOptions horizontalCentered="1" gridLines="1"/>
  <pageMargins left="0.5" right="0.5" top="1.5" bottom="0.75" header="0.5" footer="0.5"/>
  <pageSetup scale="80" orientation="landscape" r:id="rId1"/>
  <headerFooter>
    <oddHeader>&amp;C&amp;"Arial,Bold"&amp;16 2010 Swimming Season
Maine Tier 1 Beach Information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Tier 1 Stats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'Tier 1 Stats'!Print_Area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  <vt:lpstr>'Tier 1 Stats'!Print_Titles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2011-06-22T18:08:19Z</cp:lastPrinted>
  <dcterms:created xsi:type="dcterms:W3CDTF">2006-12-12T20:37:17Z</dcterms:created>
  <dcterms:modified xsi:type="dcterms:W3CDTF">2011-06-22T18:09:02Z</dcterms:modified>
</cp:coreProperties>
</file>