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65" yWindow="60" windowWidth="18510" windowHeight="589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Actions'!$A$1:$K$52</definedName>
    <definedName name="_xlnm.Print_Area" localSheetId="5">'Action Durations'!$A$1:$L$36</definedName>
    <definedName name="_xlnm.Print_Area" localSheetId="1">Attributes!$A$1:$J$92</definedName>
    <definedName name="_xlnm.Print_Area" localSheetId="6">'Beach Days'!$A$1:$L$99</definedName>
    <definedName name="_xlnm.Print_Area" localSheetId="2">Monitoring!$A$1:$I$95</definedName>
    <definedName name="_xlnm.Print_Area" localSheetId="3">'Pollution Sources'!$A$1:$S$111</definedName>
    <definedName name="_xlnm.Print_Area" localSheetId="0">Summary!$A$1:$U$26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F50" i="4" l="1"/>
  <c r="E51" i="4"/>
  <c r="E50" i="4"/>
  <c r="E49" i="4"/>
  <c r="E42" i="4"/>
  <c r="E46" i="4"/>
  <c r="F42" i="4"/>
  <c r="E43" i="4"/>
  <c r="K25" i="7" l="1"/>
  <c r="L25" i="7" s="1"/>
  <c r="I25" i="7"/>
  <c r="Q10" i="8" l="1"/>
  <c r="P10" i="8"/>
  <c r="O10" i="8"/>
  <c r="N10" i="8"/>
  <c r="M10" i="8"/>
  <c r="L10" i="8"/>
  <c r="E108" i="10" l="1"/>
  <c r="E107" i="10"/>
  <c r="E106" i="10"/>
  <c r="E105" i="10"/>
  <c r="E104" i="10"/>
  <c r="E103" i="10"/>
  <c r="E102" i="10"/>
  <c r="E101" i="10"/>
  <c r="E100" i="10"/>
  <c r="E99" i="10"/>
  <c r="E98" i="10"/>
  <c r="E88" i="10"/>
  <c r="D11" i="8" s="1"/>
  <c r="E76" i="10"/>
  <c r="D10" i="8" s="1"/>
  <c r="E71" i="10"/>
  <c r="D9" i="8" s="1"/>
  <c r="E67" i="10"/>
  <c r="D8" i="8" s="1"/>
  <c r="E63" i="10"/>
  <c r="D7" i="8" s="1"/>
  <c r="E55" i="10"/>
  <c r="D6" i="8" s="1"/>
  <c r="E48" i="10"/>
  <c r="D5" i="8" s="1"/>
  <c r="E36" i="10"/>
  <c r="D4" i="8" s="1"/>
  <c r="E30" i="10"/>
  <c r="D3" i="8" s="1"/>
  <c r="E41" i="4"/>
  <c r="E93" i="10" l="1"/>
  <c r="K53" i="7" l="1"/>
  <c r="L53" i="7" s="1"/>
  <c r="I53" i="7"/>
  <c r="K52" i="7"/>
  <c r="L52" i="7" s="1"/>
  <c r="I52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L10" i="7"/>
  <c r="K10" i="7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75" i="7"/>
  <c r="L75" i="7" s="1"/>
  <c r="I75" i="7"/>
  <c r="K82" i="7"/>
  <c r="L82" i="7" s="1"/>
  <c r="I82" i="7"/>
  <c r="K81" i="7"/>
  <c r="L81" i="7" s="1"/>
  <c r="I81" i="7"/>
  <c r="K80" i="7"/>
  <c r="L80" i="7" s="1"/>
  <c r="I80" i="7"/>
  <c r="E44" i="4"/>
  <c r="F41" i="4" s="1"/>
  <c r="B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I88" i="10"/>
  <c r="F11" i="8" s="1"/>
  <c r="I76" i="10"/>
  <c r="F10" i="8" s="1"/>
  <c r="I71" i="10"/>
  <c r="I67" i="10"/>
  <c r="F8" i="8" s="1"/>
  <c r="I63" i="10"/>
  <c r="I55" i="10"/>
  <c r="I48" i="10"/>
  <c r="I36" i="10"/>
  <c r="I30" i="10"/>
  <c r="F30" i="2"/>
  <c r="E95" i="10" l="1"/>
  <c r="K66" i="7"/>
  <c r="L66" i="7" s="1"/>
  <c r="I66" i="7"/>
  <c r="K60" i="7"/>
  <c r="L60" i="7" s="1"/>
  <c r="I60" i="7"/>
  <c r="K55" i="7"/>
  <c r="L55" i="7" s="1"/>
  <c r="I55" i="7"/>
  <c r="K54" i="7"/>
  <c r="L54" i="7" s="1"/>
  <c r="I54" i="7"/>
  <c r="K51" i="7"/>
  <c r="L51" i="7" s="1"/>
  <c r="I51" i="7"/>
  <c r="K48" i="7"/>
  <c r="L48" i="7" s="1"/>
  <c r="I48" i="7"/>
  <c r="K47" i="7"/>
  <c r="L47" i="7" s="1"/>
  <c r="I47" i="7"/>
  <c r="K46" i="7"/>
  <c r="L46" i="7" s="1"/>
  <c r="I46" i="7"/>
  <c r="K45" i="7"/>
  <c r="L45" i="7" s="1"/>
  <c r="I45" i="7"/>
  <c r="K44" i="7"/>
  <c r="L44" i="7" s="1"/>
  <c r="I44" i="7"/>
  <c r="K43" i="7"/>
  <c r="L43" i="7" s="1"/>
  <c r="I43" i="7"/>
  <c r="K42" i="7"/>
  <c r="L42" i="7" s="1"/>
  <c r="I42" i="7"/>
  <c r="K41" i="7"/>
  <c r="L41" i="7" s="1"/>
  <c r="I41" i="7"/>
  <c r="K40" i="7"/>
  <c r="L40" i="7" s="1"/>
  <c r="I40" i="7"/>
  <c r="K39" i="7"/>
  <c r="L39" i="7" s="1"/>
  <c r="I39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4" i="7"/>
  <c r="L24" i="7" s="1"/>
  <c r="I24" i="7"/>
  <c r="K23" i="7"/>
  <c r="L23" i="7" s="1"/>
  <c r="I23" i="7"/>
  <c r="K3" i="7"/>
  <c r="L3" i="7" s="1"/>
  <c r="I3" i="7"/>
  <c r="K88" i="7"/>
  <c r="L88" i="7" s="1"/>
  <c r="I88" i="7"/>
  <c r="K87" i="7"/>
  <c r="L87" i="7" s="1"/>
  <c r="I87" i="7"/>
  <c r="K86" i="7"/>
  <c r="L86" i="7" s="1"/>
  <c r="I86" i="7"/>
  <c r="K85" i="7"/>
  <c r="L85" i="7" s="1"/>
  <c r="I85" i="7"/>
  <c r="K84" i="7"/>
  <c r="L84" i="7" s="1"/>
  <c r="I84" i="7"/>
  <c r="K83" i="7"/>
  <c r="L83" i="7" s="1"/>
  <c r="I83" i="7"/>
  <c r="K79" i="7"/>
  <c r="L79" i="7" s="1"/>
  <c r="I79" i="7"/>
  <c r="K76" i="7"/>
  <c r="L76" i="7" s="1"/>
  <c r="I76" i="7"/>
  <c r="K74" i="7"/>
  <c r="L74" i="7" s="1"/>
  <c r="I74" i="7"/>
  <c r="K71" i="7"/>
  <c r="L71" i="7" s="1"/>
  <c r="I71" i="7"/>
  <c r="K70" i="7"/>
  <c r="L70" i="7" s="1"/>
  <c r="I70" i="7"/>
  <c r="H89" i="7"/>
  <c r="T11" i="8" s="1"/>
  <c r="G89" i="7"/>
  <c r="E89" i="7"/>
  <c r="S11" i="8" s="1"/>
  <c r="B89" i="7"/>
  <c r="H77" i="7"/>
  <c r="T10" i="8" s="1"/>
  <c r="G77" i="7"/>
  <c r="E77" i="7"/>
  <c r="S10" i="8" s="1"/>
  <c r="B77" i="7"/>
  <c r="H72" i="7"/>
  <c r="T9" i="8" s="1"/>
  <c r="G72" i="7"/>
  <c r="E72" i="7"/>
  <c r="S9" i="8" s="1"/>
  <c r="B72" i="7"/>
  <c r="H68" i="7"/>
  <c r="T8" i="8" s="1"/>
  <c r="G68" i="7"/>
  <c r="E68" i="7"/>
  <c r="S8" i="8" s="1"/>
  <c r="B68" i="7"/>
  <c r="K67" i="7"/>
  <c r="L67" i="7" s="1"/>
  <c r="I67" i="7"/>
  <c r="H64" i="7"/>
  <c r="T7" i="8" s="1"/>
  <c r="G64" i="7"/>
  <c r="E64" i="7"/>
  <c r="S7" i="8" s="1"/>
  <c r="B64" i="7"/>
  <c r="K63" i="7"/>
  <c r="L63" i="7" s="1"/>
  <c r="I63" i="7"/>
  <c r="K62" i="7"/>
  <c r="L62" i="7" s="1"/>
  <c r="I62" i="7"/>
  <c r="K61" i="7"/>
  <c r="L61" i="7" s="1"/>
  <c r="I61" i="7"/>
  <c r="K59" i="7"/>
  <c r="L59" i="7" s="1"/>
  <c r="I59" i="7"/>
  <c r="K58" i="7"/>
  <c r="L58" i="7" s="1"/>
  <c r="I58" i="7"/>
  <c r="H56" i="7"/>
  <c r="T6" i="8" s="1"/>
  <c r="G56" i="7"/>
  <c r="E56" i="7"/>
  <c r="S6" i="8" s="1"/>
  <c r="B56" i="7"/>
  <c r="U10" i="8" l="1"/>
  <c r="U6" i="8"/>
  <c r="U8" i="8"/>
  <c r="U11" i="8"/>
  <c r="U9" i="8"/>
  <c r="U7" i="8"/>
  <c r="K72" i="7"/>
  <c r="L72" i="7" s="1"/>
  <c r="I77" i="7"/>
  <c r="K89" i="7"/>
  <c r="L89" i="7" s="1"/>
  <c r="I56" i="7"/>
  <c r="I64" i="7"/>
  <c r="I72" i="7"/>
  <c r="I68" i="7"/>
  <c r="I89" i="7"/>
  <c r="K77" i="7"/>
  <c r="L77" i="7" s="1"/>
  <c r="K68" i="7"/>
  <c r="L68" i="7" s="1"/>
  <c r="K64" i="7"/>
  <c r="L64" i="7" s="1"/>
  <c r="K56" i="7"/>
  <c r="L56" i="7" s="1"/>
  <c r="L23" i="9"/>
  <c r="K23" i="9"/>
  <c r="J23" i="9"/>
  <c r="I23" i="9"/>
  <c r="H23" i="9"/>
  <c r="F23" i="9"/>
  <c r="E23" i="9"/>
  <c r="B23" i="9"/>
  <c r="L20" i="9"/>
  <c r="Q7" i="8" s="1"/>
  <c r="K20" i="9"/>
  <c r="P7" i="8" s="1"/>
  <c r="J20" i="9"/>
  <c r="O7" i="8" s="1"/>
  <c r="I20" i="9"/>
  <c r="N7" i="8" s="1"/>
  <c r="H20" i="9"/>
  <c r="M7" i="8" s="1"/>
  <c r="F20" i="9"/>
  <c r="E20" i="9"/>
  <c r="L7" i="8" s="1"/>
  <c r="B20" i="9"/>
  <c r="L13" i="9"/>
  <c r="Q6" i="8" s="1"/>
  <c r="K13" i="9"/>
  <c r="P6" i="8" s="1"/>
  <c r="J13" i="9"/>
  <c r="O6" i="8" s="1"/>
  <c r="I13" i="9"/>
  <c r="N6" i="8" s="1"/>
  <c r="H13" i="9"/>
  <c r="M6" i="8" s="1"/>
  <c r="F13" i="9"/>
  <c r="E13" i="9"/>
  <c r="L6" i="8" s="1"/>
  <c r="B13" i="9"/>
  <c r="E52" i="4"/>
  <c r="F49" i="4" s="1"/>
  <c r="H30" i="4" l="1"/>
  <c r="E30" i="4"/>
  <c r="B30" i="4"/>
  <c r="H10" i="8" s="1"/>
  <c r="H27" i="4"/>
  <c r="E27" i="4"/>
  <c r="B27" i="4"/>
  <c r="H7" i="8" s="1"/>
  <c r="S89" i="11" l="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B89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B77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B72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B68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B64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B56" i="11"/>
  <c r="F9" i="8"/>
  <c r="F7" i="8"/>
  <c r="F6" i="8"/>
  <c r="F5" i="8"/>
  <c r="F4" i="8"/>
  <c r="B88" i="10"/>
  <c r="C11" i="8" s="1"/>
  <c r="B76" i="10"/>
  <c r="C10" i="8" s="1"/>
  <c r="B71" i="10"/>
  <c r="C9" i="8" s="1"/>
  <c r="B67" i="10"/>
  <c r="C8" i="8" s="1"/>
  <c r="B63" i="10"/>
  <c r="C7" i="8" s="1"/>
  <c r="B55" i="10"/>
  <c r="C6" i="8" s="1"/>
  <c r="F88" i="2"/>
  <c r="B88" i="2"/>
  <c r="F76" i="2"/>
  <c r="B76" i="2"/>
  <c r="F71" i="2"/>
  <c r="B71" i="2"/>
  <c r="F67" i="2"/>
  <c r="B67" i="2"/>
  <c r="F63" i="2"/>
  <c r="B63" i="2"/>
  <c r="F55" i="2"/>
  <c r="B55" i="2"/>
  <c r="E7" i="8" l="1"/>
  <c r="E6" i="8"/>
  <c r="J8" i="8"/>
  <c r="E8" i="8"/>
  <c r="I8" i="8"/>
  <c r="J9" i="8"/>
  <c r="I9" i="8"/>
  <c r="E9" i="8"/>
  <c r="E11" i="8"/>
  <c r="J11" i="8"/>
  <c r="I11" i="8"/>
  <c r="E10" i="8"/>
  <c r="I10" i="8"/>
  <c r="J10" i="8"/>
  <c r="E47" i="4"/>
  <c r="F3" i="8"/>
  <c r="F48" i="2"/>
  <c r="F36" i="2"/>
  <c r="H5" i="4"/>
  <c r="E5" i="4"/>
  <c r="B5" i="4"/>
  <c r="H17" i="4"/>
  <c r="E17" i="4"/>
  <c r="B17" i="4"/>
  <c r="B49" i="11"/>
  <c r="E49" i="11"/>
  <c r="F49" i="11"/>
  <c r="G49" i="11"/>
  <c r="H49" i="11"/>
  <c r="I49" i="11"/>
  <c r="J49" i="11"/>
  <c r="K49" i="11"/>
  <c r="L49" i="11"/>
  <c r="M49" i="11"/>
  <c r="N49" i="11"/>
  <c r="O49" i="11"/>
  <c r="P49" i="11"/>
  <c r="Q49" i="11"/>
  <c r="R49" i="11"/>
  <c r="S49" i="11"/>
  <c r="E31" i="7"/>
  <c r="E37" i="7"/>
  <c r="S4" i="8" s="1"/>
  <c r="F37" i="11"/>
  <c r="H8" i="4"/>
  <c r="B8" i="4"/>
  <c r="H5" i="8" s="1"/>
  <c r="S37" i="11"/>
  <c r="R37" i="11"/>
  <c r="E37" i="11"/>
  <c r="H94" i="11" s="1"/>
  <c r="Q37" i="11"/>
  <c r="P37" i="11"/>
  <c r="H107" i="11" s="1"/>
  <c r="O37" i="11"/>
  <c r="N37" i="11"/>
  <c r="H105" i="11" s="1"/>
  <c r="M37" i="11"/>
  <c r="H104" i="11" s="1"/>
  <c r="L37" i="11"/>
  <c r="H103" i="11" s="1"/>
  <c r="K37" i="11"/>
  <c r="J37" i="11"/>
  <c r="H101" i="11" s="1"/>
  <c r="I37" i="11"/>
  <c r="H100" i="11" s="1"/>
  <c r="H37" i="11"/>
  <c r="H99" i="11" s="1"/>
  <c r="G37" i="11"/>
  <c r="B37" i="11"/>
  <c r="H93" i="11" s="1"/>
  <c r="H31" i="7"/>
  <c r="H37" i="7"/>
  <c r="H49" i="7"/>
  <c r="T5" i="8" s="1"/>
  <c r="E49" i="7"/>
  <c r="G31" i="7"/>
  <c r="G37" i="7"/>
  <c r="G49" i="7"/>
  <c r="B31" i="7"/>
  <c r="B37" i="7"/>
  <c r="B49" i="7"/>
  <c r="B8" i="9"/>
  <c r="B5" i="9"/>
  <c r="E8" i="4"/>
  <c r="B48" i="10"/>
  <c r="C5" i="8" s="1"/>
  <c r="B36" i="10"/>
  <c r="C4" i="8" s="1"/>
  <c r="L8" i="9"/>
  <c r="Q5" i="8" s="1"/>
  <c r="K8" i="9"/>
  <c r="P5" i="8" s="1"/>
  <c r="J8" i="9"/>
  <c r="O5" i="8" s="1"/>
  <c r="I8" i="9"/>
  <c r="N5" i="8" s="1"/>
  <c r="H8" i="9"/>
  <c r="M5" i="8" s="1"/>
  <c r="E8" i="9"/>
  <c r="L5" i="8" s="1"/>
  <c r="L5" i="9"/>
  <c r="K5" i="9"/>
  <c r="J5" i="9"/>
  <c r="I5" i="9"/>
  <c r="H5" i="9"/>
  <c r="E5" i="9"/>
  <c r="E27" i="9" s="1"/>
  <c r="B30" i="10"/>
  <c r="F5" i="9"/>
  <c r="F8" i="9"/>
  <c r="B30" i="2"/>
  <c r="B36" i="2"/>
  <c r="B48" i="2"/>
  <c r="P4" i="8" l="1"/>
  <c r="H34" i="9"/>
  <c r="D94" i="7"/>
  <c r="E35" i="4"/>
  <c r="N4" i="8"/>
  <c r="H32" i="9"/>
  <c r="D91" i="2"/>
  <c r="E28" i="9"/>
  <c r="M4" i="8"/>
  <c r="H31" i="9"/>
  <c r="O4" i="8"/>
  <c r="H33" i="9"/>
  <c r="Q4" i="8"/>
  <c r="H35" i="9"/>
  <c r="E26" i="9"/>
  <c r="D93" i="7"/>
  <c r="E36" i="4"/>
  <c r="D95" i="7"/>
  <c r="L4" i="8"/>
  <c r="H4" i="8"/>
  <c r="J4" i="8" s="1"/>
  <c r="E34" i="4"/>
  <c r="H102" i="11"/>
  <c r="H106" i="11"/>
  <c r="H98" i="11"/>
  <c r="H109" i="11"/>
  <c r="H108" i="11"/>
  <c r="H110" i="11"/>
  <c r="H95" i="11"/>
  <c r="T4" i="8"/>
  <c r="U4" i="8" s="1"/>
  <c r="D96" i="7"/>
  <c r="I7" i="8"/>
  <c r="H6" i="8"/>
  <c r="E92" i="10"/>
  <c r="S5" i="8"/>
  <c r="U5" i="8" s="1"/>
  <c r="I31" i="7"/>
  <c r="T3" i="8"/>
  <c r="S3" i="8"/>
  <c r="J7" i="8"/>
  <c r="F46" i="4"/>
  <c r="F43" i="4"/>
  <c r="F44" i="4" s="1"/>
  <c r="J5" i="8"/>
  <c r="I5" i="8"/>
  <c r="E5" i="8"/>
  <c r="E4" i="8"/>
  <c r="C3" i="8"/>
  <c r="D92" i="2"/>
  <c r="K49" i="7"/>
  <c r="L49" i="7" s="1"/>
  <c r="I37" i="7"/>
  <c r="Q12" i="8"/>
  <c r="M12" i="8"/>
  <c r="N12" i="8"/>
  <c r="F51" i="4"/>
  <c r="F52" i="4" s="1"/>
  <c r="F12" i="8"/>
  <c r="I49" i="7"/>
  <c r="O12" i="8"/>
  <c r="K31" i="7"/>
  <c r="P12" i="8"/>
  <c r="K37" i="7"/>
  <c r="E94" i="10" l="1"/>
  <c r="F100" i="10"/>
  <c r="F104" i="10"/>
  <c r="F108" i="10"/>
  <c r="F101" i="10"/>
  <c r="F105" i="10"/>
  <c r="F98" i="10"/>
  <c r="F102" i="10"/>
  <c r="F106" i="10"/>
  <c r="F99" i="10"/>
  <c r="F103" i="10"/>
  <c r="F107" i="10"/>
  <c r="S12" i="8"/>
  <c r="I4" i="8"/>
  <c r="T12" i="8"/>
  <c r="L37" i="7"/>
  <c r="D98" i="7"/>
  <c r="J6" i="8"/>
  <c r="I6" i="8"/>
  <c r="F47" i="4"/>
  <c r="E3" i="8"/>
  <c r="U3" i="8"/>
  <c r="L12" i="8"/>
  <c r="C12" i="8"/>
  <c r="D97" i="7"/>
  <c r="L31" i="7"/>
  <c r="H111" i="11"/>
  <c r="H36" i="9"/>
  <c r="I35" i="9" s="1"/>
  <c r="D12" i="8"/>
  <c r="H12" i="8"/>
  <c r="J3" i="8"/>
  <c r="I3" i="8"/>
  <c r="U12" i="8" l="1"/>
  <c r="D99" i="7"/>
  <c r="E12" i="8"/>
  <c r="I103" i="11"/>
  <c r="I104" i="11"/>
  <c r="I98" i="11"/>
  <c r="I99" i="11"/>
  <c r="I100" i="11"/>
  <c r="I110" i="11"/>
  <c r="I107" i="11"/>
  <c r="I108" i="11"/>
  <c r="I102" i="11"/>
  <c r="I105" i="11"/>
  <c r="I106" i="11"/>
  <c r="I109" i="11"/>
  <c r="I101" i="11"/>
  <c r="I32" i="9"/>
  <c r="I34" i="9"/>
  <c r="I33" i="9"/>
  <c r="I31" i="9"/>
  <c r="J12" i="8"/>
  <c r="I12" i="8"/>
  <c r="I111" i="11" l="1"/>
  <c r="I36" i="9"/>
</calcChain>
</file>

<file path=xl/sharedStrings.xml><?xml version="1.0" encoding="utf-8"?>
<sst xmlns="http://schemas.openxmlformats.org/spreadsheetml/2006/main" count="1534" uniqueCount="323">
  <si>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</si>
  <si>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</si>
  <si>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</si>
  <si>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</si>
  <si>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</si>
  <si>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</si>
  <si>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</si>
  <si>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</si>
  <si>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</si>
  <si>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</si>
  <si>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</si>
  <si>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</si>
  <si>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</si>
  <si>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</si>
  <si>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</si>
  <si>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</si>
  <si>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</si>
  <si>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</si>
  <si>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</si>
  <si>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</si>
  <si>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</si>
  <si>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</si>
  <si>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</si>
  <si>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</si>
  <si>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</si>
  <si>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</si>
  <si>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</si>
  <si>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</si>
  <si>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</si>
  <si>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</si>
  <si>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</si>
  <si>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Private/Public</t>
  </si>
  <si>
    <t>ELEV_BACT</t>
  </si>
  <si>
    <t>ENTERO</t>
  </si>
  <si>
    <t>Contamination Advisory</t>
  </si>
  <si>
    <t>Not Under an Action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</si>
  <si>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</si>
  <si>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</si>
  <si>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</si>
  <si>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</si>
  <si>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</si>
  <si>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</si>
  <si>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</si>
  <si>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</si>
  <si>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</si>
  <si>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</si>
  <si>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</si>
  <si>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</si>
  <si>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</si>
  <si>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</si>
  <si>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</si>
  <si>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</si>
  <si>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</si>
  <si>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</si>
  <si>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</si>
  <si>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</si>
  <si>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</si>
  <si>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</si>
  <si>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</si>
  <si>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</si>
  <si>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</si>
  <si>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</si>
  <si>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</si>
  <si>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</si>
  <si>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</si>
  <si>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</si>
  <si>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</si>
  <si>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</si>
  <si>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</si>
  <si>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</si>
  <si>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</si>
  <si>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</si>
  <si>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</si>
  <si>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</si>
  <si>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</si>
  <si>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</si>
  <si>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</si>
  <si>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</si>
  <si>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</si>
  <si>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</si>
  <si>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</si>
  <si>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</si>
  <si>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</si>
  <si>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</si>
  <si>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</si>
  <si>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</si>
  <si>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</si>
  <si>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</si>
  <si>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</si>
  <si>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</si>
  <si>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</si>
  <si>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</si>
  <si>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</si>
  <si>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</si>
  <si>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</si>
  <si>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</si>
  <si>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</si>
  <si>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</si>
  <si>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</si>
  <si>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</si>
  <si>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</si>
  <si>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</si>
  <si>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</si>
  <si>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</si>
  <si>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</si>
  <si>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</si>
  <si>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</si>
  <si>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</si>
  <si>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</si>
  <si>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</si>
  <si>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</si>
  <si>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</si>
  <si>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</si>
  <si>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</si>
  <si>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</si>
  <si>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</si>
  <si>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</si>
  <si>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</si>
  <si>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</si>
  <si>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</si>
  <si>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</si>
  <si>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</si>
  <si>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</si>
  <si>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</si>
  <si>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</si>
  <si>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</si>
  <si>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</si>
  <si>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</si>
  <si>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</si>
  <si>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</si>
  <si>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</si>
  <si>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</si>
  <si>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</si>
  <si>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</si>
  <si>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</si>
  <si>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</si>
  <si>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</si>
  <si>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</si>
  <si>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</si>
  <si>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</si>
  <si>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</si>
  <si>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</si>
  <si>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Private/Private</t>
  </si>
  <si>
    <t>ANNE ARUNDEL</t>
  </si>
  <si>
    <t>MD751497</t>
  </si>
  <si>
    <t>Annapolis Sailing</t>
  </si>
  <si>
    <t>MD575256</t>
  </si>
  <si>
    <t>Arundel on the Bay</t>
  </si>
  <si>
    <t>MD701229</t>
  </si>
  <si>
    <t>Atlantic Marina Resort</t>
  </si>
  <si>
    <t>MD254131</t>
  </si>
  <si>
    <t>Bay Ridge at Bay Dr.</t>
  </si>
  <si>
    <t>MD854428</t>
  </si>
  <si>
    <t>Bay Ridge at River Dr.</t>
  </si>
  <si>
    <t>MD889664</t>
  </si>
  <si>
    <t>Bayside Beach</t>
  </si>
  <si>
    <t>MD337680</t>
  </si>
  <si>
    <t>Beverly Beach</t>
  </si>
  <si>
    <t>MD785571</t>
  </si>
  <si>
    <t>Cape Anne</t>
  </si>
  <si>
    <t>MD973999</t>
  </si>
  <si>
    <t>Cape St. Claire at Persimmon Point</t>
  </si>
  <si>
    <t>MD441379</t>
  </si>
  <si>
    <t>Cedarhurst</t>
  </si>
  <si>
    <t>MD743092</t>
  </si>
  <si>
    <t>Fairhaven</t>
  </si>
  <si>
    <t>MD329092</t>
  </si>
  <si>
    <t>Fort Smallwood at Pond Drive</t>
  </si>
  <si>
    <t>MD953901</t>
  </si>
  <si>
    <t>Fort Smallwood Park</t>
  </si>
  <si>
    <t>MD954026</t>
  </si>
  <si>
    <t>Franklin Manor</t>
  </si>
  <si>
    <t>MD252577</t>
  </si>
  <si>
    <t>Highland Beach</t>
  </si>
  <si>
    <t>MD305289</t>
  </si>
  <si>
    <t>Idlewilde on the Bay</t>
  </si>
  <si>
    <t>MD214837</t>
  </si>
  <si>
    <t>Mason's Beach</t>
  </si>
  <si>
    <t>MD719498</t>
  </si>
  <si>
    <t>Mayo Beach Park</t>
  </si>
  <si>
    <t>MD729276</t>
  </si>
  <si>
    <t>Mountain Point at Gibson Island</t>
  </si>
  <si>
    <t>MD143211</t>
  </si>
  <si>
    <t>Oyster Harbor</t>
  </si>
  <si>
    <t>MD286751</t>
  </si>
  <si>
    <t>Rose Haven</t>
  </si>
  <si>
    <t>MD505637</t>
  </si>
  <si>
    <t>Round Bay Main Beach</t>
  </si>
  <si>
    <t>MD248962</t>
  </si>
  <si>
    <t>Sandy Point State Park South Beach</t>
  </si>
  <si>
    <t>MD204289</t>
  </si>
  <si>
    <t>Saunders Point</t>
  </si>
  <si>
    <t>MD945871</t>
  </si>
  <si>
    <t>Town Point at Arkhaven</t>
  </si>
  <si>
    <t>MD334995</t>
  </si>
  <si>
    <t>Turkey Point at Cloud Beach</t>
  </si>
  <si>
    <t>MD487323</t>
  </si>
  <si>
    <t>Venice on the Bay</t>
  </si>
  <si>
    <t>BALTIMORE</t>
  </si>
  <si>
    <t>MD456128</t>
  </si>
  <si>
    <t>GunPowder State Park - Hammerman</t>
  </si>
  <si>
    <t>MD707570</t>
  </si>
  <si>
    <t>Hart Miller Island</t>
  </si>
  <si>
    <t>MD788544</t>
  </si>
  <si>
    <t>Miami Beach</t>
  </si>
  <si>
    <t>MD884952</t>
  </si>
  <si>
    <t>Rocky Point Park</t>
  </si>
  <si>
    <t>CALVERT</t>
  </si>
  <si>
    <t>MD329490</t>
  </si>
  <si>
    <t>Breezy Point</t>
  </si>
  <si>
    <t>MD141418</t>
  </si>
  <si>
    <t>Brownie's Beach</t>
  </si>
  <si>
    <t>MD533386</t>
  </si>
  <si>
    <t>Chesapeake Station</t>
  </si>
  <si>
    <t>MD100425</t>
  </si>
  <si>
    <t>Driftwood</t>
  </si>
  <si>
    <t>MD491974</t>
  </si>
  <si>
    <t>Flag Harbor</t>
  </si>
  <si>
    <t>MD121908</t>
  </si>
  <si>
    <t>Flag Ponds</t>
  </si>
  <si>
    <t>MD248424</t>
  </si>
  <si>
    <t>North Beach</t>
  </si>
  <si>
    <t>MD398331</t>
  </si>
  <si>
    <t>Scientists Cliffs</t>
  </si>
  <si>
    <t>MD375228</t>
  </si>
  <si>
    <t>Seahorse</t>
  </si>
  <si>
    <t>MD459850</t>
  </si>
  <si>
    <t>Windward Keys</t>
  </si>
  <si>
    <t>CECIL</t>
  </si>
  <si>
    <t>MD754215</t>
  </si>
  <si>
    <t>Crystal Beach Manor</t>
  </si>
  <si>
    <t>MD388209</t>
  </si>
  <si>
    <t>Elk Neck State Park North East River</t>
  </si>
  <si>
    <t>MD919812</t>
  </si>
  <si>
    <t>Grove Point Camp</t>
  </si>
  <si>
    <t>MD141684</t>
  </si>
  <si>
    <t>Red Point Beach</t>
  </si>
  <si>
    <t>MD742347</t>
  </si>
  <si>
    <t>West View Shores</t>
  </si>
  <si>
    <t>KENT</t>
  </si>
  <si>
    <t>MD161556</t>
  </si>
  <si>
    <t>Boy Scout Beach (Eliason)</t>
  </si>
  <si>
    <t>MD353579</t>
  </si>
  <si>
    <t>Echo Hill Camp (Youth Camp)</t>
  </si>
  <si>
    <t>MD879656</t>
  </si>
  <si>
    <t>Ferry Park</t>
  </si>
  <si>
    <t>MD803163</t>
  </si>
  <si>
    <t>Tolchester Estates Beach</t>
  </si>
  <si>
    <t>MD330571</t>
  </si>
  <si>
    <t>Tolchester Marina and Beach</t>
  </si>
  <si>
    <t>MD589147</t>
  </si>
  <si>
    <t>YMCA Camp Tockwogh (Youth Camp)</t>
  </si>
  <si>
    <t>QUEEN ANNE'S</t>
  </si>
  <si>
    <t>MD870750</t>
  </si>
  <si>
    <t>Camp Wright</t>
  </si>
  <si>
    <t>MD633156</t>
  </si>
  <si>
    <t>Matapeake</t>
  </si>
  <si>
    <t>SOMERSET</t>
  </si>
  <si>
    <t>MD826393</t>
  </si>
  <si>
    <t>Janes Island</t>
  </si>
  <si>
    <t>MD152753</t>
  </si>
  <si>
    <t>Wellington</t>
  </si>
  <si>
    <t>ST MARY'S</t>
  </si>
  <si>
    <t>MD628837</t>
  </si>
  <si>
    <t>Cedar Cove Community Beach</t>
  </si>
  <si>
    <t>MD599212</t>
  </si>
  <si>
    <t>Elm's Beach - Public Beach</t>
  </si>
  <si>
    <t>MD479102</t>
  </si>
  <si>
    <t>Point Lookout State Park</t>
  </si>
  <si>
    <t>WORCESTER</t>
  </si>
  <si>
    <t>MD108198</t>
  </si>
  <si>
    <t>Assateague State Park</t>
  </si>
  <si>
    <t>MD982109</t>
  </si>
  <si>
    <t>North Beach Site #1 (State Park Boundary)</t>
  </si>
  <si>
    <t>MD506919</t>
  </si>
  <si>
    <t>North Beach Site #2 (Ranger Station)</t>
  </si>
  <si>
    <t>MD961400</t>
  </si>
  <si>
    <t>Ocean City Beach 1</t>
  </si>
  <si>
    <t>MD750554</t>
  </si>
  <si>
    <t>Ocean City Beach 2</t>
  </si>
  <si>
    <t>MD900476</t>
  </si>
  <si>
    <t>Ocean City Beach 3</t>
  </si>
  <si>
    <t>MD451365</t>
  </si>
  <si>
    <t>Ocean City Beach 4</t>
  </si>
  <si>
    <t>MD572862</t>
  </si>
  <si>
    <t>Ocean City Beach 5</t>
  </si>
  <si>
    <t>MD193259</t>
  </si>
  <si>
    <t>Ocean City Beach 6</t>
  </si>
  <si>
    <t>MD668061</t>
  </si>
  <si>
    <t>Oceanside #3</t>
  </si>
  <si>
    <t>Meters</t>
  </si>
  <si>
    <t>Beach length (M)</t>
  </si>
  <si>
    <t>No</t>
  </si>
  <si>
    <t>Closure</t>
  </si>
  <si>
    <t>SEWAGE</t>
  </si>
  <si>
    <t>SEWAGE:</t>
  </si>
  <si>
    <t>SSO:</t>
  </si>
  <si>
    <t>Beach action in 2011?</t>
  </si>
  <si>
    <t>2011 BEACH DAYS SUMMARY</t>
  </si>
  <si>
    <t>2011 ACTIONS DURATION SUMMARY</t>
  </si>
  <si>
    <t>Swim season length (days)</t>
  </si>
  <si>
    <t>Swim season monitoring frequency (per week)</t>
  </si>
  <si>
    <t>Off season monitoring frequency (per week)</t>
  </si>
  <si>
    <t>N/A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</si>
  <si>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</si>
  <si>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</si>
  <si>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</si>
  <si>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</si>
  <si>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</si>
  <si>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</si>
  <si>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</si>
  <si>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</si>
  <si>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</si>
  <si>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</si>
  <si>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</si>
  <si>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</si>
  <si>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</si>
  <si>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Beach monitored?</t>
  </si>
  <si>
    <t>2011 ACTIONS SUMMARY</t>
  </si>
  <si>
    <t>MD987068</t>
  </si>
  <si>
    <t>Sandy Point State Park East Beach</t>
  </si>
  <si>
    <t>OTHER</t>
  </si>
  <si>
    <t>OTHER: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</si>
</sst>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/>
    <xf numFmtId="2" fontId="5" fillId="0" borderId="0" xfId="0" applyNumberFormat="1" applyFont="1" applyFill="1" applyBorder="1"/>
    <xf numFmtId="2" fontId="4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workbookViewId="0">
      <selection activeCell="J34" sqref="J34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9" t="s">
        <v>36</v>
      </c>
      <c r="D1" s="171"/>
      <c r="E1" s="171"/>
      <c r="F1" s="170"/>
      <c r="G1" s="75"/>
      <c r="H1" s="169" t="s">
        <v>38</v>
      </c>
      <c r="I1" s="169"/>
      <c r="J1" s="169"/>
      <c r="K1" s="59"/>
      <c r="L1" s="169" t="s">
        <v>41</v>
      </c>
      <c r="M1" s="170"/>
      <c r="N1" s="170"/>
      <c r="O1" s="170"/>
      <c r="P1" s="170"/>
      <c r="Q1" s="170"/>
      <c r="R1" s="59"/>
      <c r="S1" s="169" t="s">
        <v>40</v>
      </c>
      <c r="T1" s="170"/>
      <c r="U1" s="170"/>
    </row>
    <row r="2" spans="1:21" ht="88.5" customHeight="1" x14ac:dyDescent="0.2">
      <c r="A2" s="4" t="s">
        <v>12</v>
      </c>
      <c r="B2" s="4"/>
      <c r="C2" s="3" t="s">
        <v>39</v>
      </c>
      <c r="D2" s="3" t="s">
        <v>44</v>
      </c>
      <c r="E2" s="3" t="s">
        <v>45</v>
      </c>
      <c r="F2" s="3" t="s">
        <v>43</v>
      </c>
      <c r="G2" s="3"/>
      <c r="H2" s="3" t="s">
        <v>0</v>
      </c>
      <c r="I2" s="3" t="s">
        <v>1</v>
      </c>
      <c r="J2" s="3" t="s">
        <v>2</v>
      </c>
      <c r="K2" s="3"/>
      <c r="L2" s="14" t="s">
        <v>42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131" t="s">
        <v>143</v>
      </c>
      <c r="B3" s="16"/>
      <c r="C3" s="33">
        <f>Monitoring!$B$30</f>
        <v>28</v>
      </c>
      <c r="D3" s="30">
        <f>Monitoring!$E$30</f>
        <v>28</v>
      </c>
      <c r="E3" s="49">
        <f>D3/C3</f>
        <v>1</v>
      </c>
      <c r="F3" s="79">
        <f>Monitoring!$I$30</f>
        <v>3273.5500000000006</v>
      </c>
      <c r="G3" s="13"/>
      <c r="H3" s="48">
        <v>0</v>
      </c>
      <c r="I3" s="48">
        <f t="shared" ref="I3:I12" si="0">D3-H3</f>
        <v>28</v>
      </c>
      <c r="J3" s="49">
        <f t="shared" ref="J3:J12" si="1">H3/D3</f>
        <v>0</v>
      </c>
      <c r="K3" s="13"/>
      <c r="L3" s="156">
        <v>0</v>
      </c>
      <c r="M3" s="156" t="s">
        <v>303</v>
      </c>
      <c r="N3" s="156" t="s">
        <v>303</v>
      </c>
      <c r="O3" s="156" t="s">
        <v>303</v>
      </c>
      <c r="P3" s="156" t="s">
        <v>303</v>
      </c>
      <c r="Q3" s="156" t="s">
        <v>303</v>
      </c>
      <c r="R3" s="13"/>
      <c r="S3" s="50">
        <f>'Beach Days'!E31</f>
        <v>2744</v>
      </c>
      <c r="T3" s="50">
        <f>'Beach Days'!H31</f>
        <v>0</v>
      </c>
      <c r="U3" s="39">
        <f>T3/S3</f>
        <v>0</v>
      </c>
    </row>
    <row r="4" spans="1:21" x14ac:dyDescent="0.2">
      <c r="A4" s="131" t="s">
        <v>198</v>
      </c>
      <c r="B4" s="16"/>
      <c r="C4" s="55">
        <f>Monitoring!$B$36</f>
        <v>4</v>
      </c>
      <c r="D4" s="30">
        <f>Monitoring!$E$36</f>
        <v>4</v>
      </c>
      <c r="E4" s="49">
        <f>D4/C4</f>
        <v>1</v>
      </c>
      <c r="F4" s="79">
        <f>Monitoring!$I$36</f>
        <v>2532.23</v>
      </c>
      <c r="G4" s="13"/>
      <c r="H4" s="48">
        <f>'2011 Actions'!$B$5</f>
        <v>2</v>
      </c>
      <c r="I4" s="48">
        <f t="shared" si="0"/>
        <v>2</v>
      </c>
      <c r="J4" s="49">
        <f t="shared" si="1"/>
        <v>0.5</v>
      </c>
      <c r="K4" s="13"/>
      <c r="L4" s="137">
        <f>'Action Durations'!E5</f>
        <v>3</v>
      </c>
      <c r="M4" s="48">
        <f>'Action Durations'!H5</f>
        <v>1</v>
      </c>
      <c r="N4" s="48">
        <f>'Action Durations'!I5</f>
        <v>0</v>
      </c>
      <c r="O4" s="48">
        <f>'Action Durations'!J5</f>
        <v>2</v>
      </c>
      <c r="P4" s="48">
        <f>'Action Durations'!K5</f>
        <v>0</v>
      </c>
      <c r="Q4" s="48">
        <f>'Action Durations'!L5</f>
        <v>0</v>
      </c>
      <c r="R4" s="13"/>
      <c r="S4" s="50">
        <f>'Beach Days'!E37</f>
        <v>392</v>
      </c>
      <c r="T4" s="50">
        <f>'Beach Days'!H37</f>
        <v>12</v>
      </c>
      <c r="U4" s="39">
        <f>T4/S4</f>
        <v>3.0612244897959183E-2</v>
      </c>
    </row>
    <row r="5" spans="1:21" x14ac:dyDescent="0.2">
      <c r="A5" s="131" t="s">
        <v>207</v>
      </c>
      <c r="B5" s="16"/>
      <c r="C5" s="55">
        <f>Monitoring!$B$48</f>
        <v>10</v>
      </c>
      <c r="D5" s="30">
        <f>Monitoring!$E$48</f>
        <v>10</v>
      </c>
      <c r="E5" s="49">
        <f>D5/C5</f>
        <v>1</v>
      </c>
      <c r="F5" s="79">
        <f>Monitoring!$I$48</f>
        <v>2137.1800000000003</v>
      </c>
      <c r="G5" s="13"/>
      <c r="H5" s="48">
        <f>'2011 Actions'!$B$8</f>
        <v>1</v>
      </c>
      <c r="I5" s="48">
        <f t="shared" si="0"/>
        <v>9</v>
      </c>
      <c r="J5" s="49">
        <f t="shared" si="1"/>
        <v>0.1</v>
      </c>
      <c r="K5" s="13"/>
      <c r="L5" s="140">
        <f>'Action Durations'!E8</f>
        <v>1</v>
      </c>
      <c r="M5" s="48">
        <f>'Action Durations'!H8</f>
        <v>0</v>
      </c>
      <c r="N5" s="48">
        <f>'Action Durations'!I8</f>
        <v>0</v>
      </c>
      <c r="O5" s="48">
        <f>'Action Durations'!J8</f>
        <v>0</v>
      </c>
      <c r="P5" s="48">
        <f>'Action Durations'!K8</f>
        <v>0</v>
      </c>
      <c r="Q5" s="48">
        <f>'Action Durations'!L8</f>
        <v>1</v>
      </c>
      <c r="R5" s="13"/>
      <c r="S5" s="50">
        <f>'Beach Days'!E49</f>
        <v>980</v>
      </c>
      <c r="T5" s="50">
        <f>'Beach Days'!H49</f>
        <v>31</v>
      </c>
      <c r="U5" s="39">
        <f>T5/S5</f>
        <v>3.1632653061224487E-2</v>
      </c>
    </row>
    <row r="6" spans="1:21" x14ac:dyDescent="0.2">
      <c r="A6" s="131" t="s">
        <v>228</v>
      </c>
      <c r="B6" s="16"/>
      <c r="C6" s="55">
        <f>Monitoring!$B$55</f>
        <v>5</v>
      </c>
      <c r="D6" s="30">
        <f>Monitoring!$E$55</f>
        <v>5</v>
      </c>
      <c r="E6" s="49">
        <f>D6/C6</f>
        <v>1</v>
      </c>
      <c r="F6" s="79">
        <f>Monitoring!$I$55</f>
        <v>2399.58</v>
      </c>
      <c r="G6" s="13"/>
      <c r="H6" s="48">
        <f>'2011 Actions'!$B$17</f>
        <v>3</v>
      </c>
      <c r="I6" s="48">
        <f t="shared" si="0"/>
        <v>2</v>
      </c>
      <c r="J6" s="49">
        <f t="shared" si="1"/>
        <v>0.6</v>
      </c>
      <c r="K6" s="13"/>
      <c r="L6" s="145">
        <f>'Action Durations'!E13</f>
        <v>7</v>
      </c>
      <c r="M6" s="48">
        <f>'Action Durations'!H13</f>
        <v>0</v>
      </c>
      <c r="N6" s="48">
        <f>'Action Durations'!I13</f>
        <v>0</v>
      </c>
      <c r="O6" s="48">
        <f>'Action Durations'!J13</f>
        <v>7</v>
      </c>
      <c r="P6" s="48">
        <f>'Action Durations'!K13</f>
        <v>0</v>
      </c>
      <c r="Q6" s="48">
        <f>'Action Durations'!L13</f>
        <v>0</v>
      </c>
      <c r="R6" s="13"/>
      <c r="S6" s="50">
        <f>'Beach Days'!E56</f>
        <v>490</v>
      </c>
      <c r="T6" s="50">
        <f>'Beach Days'!H56</f>
        <v>46</v>
      </c>
      <c r="U6" s="39">
        <f>T6/S6</f>
        <v>9.3877551020408165E-2</v>
      </c>
    </row>
    <row r="7" spans="1:21" x14ac:dyDescent="0.2">
      <c r="A7" s="131" t="s">
        <v>239</v>
      </c>
      <c r="B7" s="16"/>
      <c r="C7" s="55">
        <f>Monitoring!$B$63</f>
        <v>6</v>
      </c>
      <c r="D7" s="30">
        <f>Monitoring!$E$63</f>
        <v>6</v>
      </c>
      <c r="E7" s="49">
        <f t="shared" ref="E7:E11" si="2">D7/C7</f>
        <v>1</v>
      </c>
      <c r="F7" s="79">
        <f>Monitoring!$I$63</f>
        <v>844.21000000000015</v>
      </c>
      <c r="G7" s="13"/>
      <c r="H7" s="48">
        <f>'2011 Actions'!$B$27</f>
        <v>5</v>
      </c>
      <c r="I7" s="48">
        <f t="shared" si="0"/>
        <v>1</v>
      </c>
      <c r="J7" s="49">
        <f t="shared" si="1"/>
        <v>0.83333333333333337</v>
      </c>
      <c r="K7" s="13"/>
      <c r="L7" s="145">
        <f>'Action Durations'!E20</f>
        <v>8</v>
      </c>
      <c r="M7" s="48">
        <f>'Action Durations'!H20</f>
        <v>0</v>
      </c>
      <c r="N7" s="48">
        <f>'Action Durations'!I20</f>
        <v>3</v>
      </c>
      <c r="O7" s="48">
        <f>'Action Durations'!J20</f>
        <v>1</v>
      </c>
      <c r="P7" s="48">
        <f>'Action Durations'!K20</f>
        <v>2</v>
      </c>
      <c r="Q7" s="48">
        <f>'Action Durations'!L20</f>
        <v>2</v>
      </c>
      <c r="R7" s="13"/>
      <c r="S7" s="50">
        <f>'Beach Days'!E64</f>
        <v>496</v>
      </c>
      <c r="T7" s="50">
        <f>'Beach Days'!H64</f>
        <v>152</v>
      </c>
      <c r="U7" s="39">
        <f t="shared" ref="U7:U11" si="3">T7/S7</f>
        <v>0.30645161290322581</v>
      </c>
    </row>
    <row r="8" spans="1:21" x14ac:dyDescent="0.2">
      <c r="A8" s="131" t="s">
        <v>252</v>
      </c>
      <c r="B8" s="16"/>
      <c r="C8" s="55">
        <f>Monitoring!$B$67</f>
        <v>2</v>
      </c>
      <c r="D8" s="30">
        <f>Monitoring!$E$67</f>
        <v>2</v>
      </c>
      <c r="E8" s="49">
        <f t="shared" si="2"/>
        <v>1</v>
      </c>
      <c r="F8" s="79">
        <f>Monitoring!$I$67</f>
        <v>402.33</v>
      </c>
      <c r="G8" s="13"/>
      <c r="H8" s="48">
        <v>0</v>
      </c>
      <c r="I8" s="48">
        <f t="shared" si="0"/>
        <v>2</v>
      </c>
      <c r="J8" s="49">
        <f t="shared" si="1"/>
        <v>0</v>
      </c>
      <c r="K8" s="13"/>
      <c r="L8" s="156">
        <v>0</v>
      </c>
      <c r="M8" s="156" t="s">
        <v>303</v>
      </c>
      <c r="N8" s="156" t="s">
        <v>303</v>
      </c>
      <c r="O8" s="156" t="s">
        <v>303</v>
      </c>
      <c r="P8" s="156" t="s">
        <v>303</v>
      </c>
      <c r="Q8" s="156" t="s">
        <v>303</v>
      </c>
      <c r="R8" s="13"/>
      <c r="S8" s="50">
        <f>'Beach Days'!E68</f>
        <v>196</v>
      </c>
      <c r="T8" s="50">
        <f>'Beach Days'!H68</f>
        <v>0</v>
      </c>
      <c r="U8" s="39">
        <f t="shared" si="3"/>
        <v>0</v>
      </c>
    </row>
    <row r="9" spans="1:21" x14ac:dyDescent="0.2">
      <c r="A9" s="131" t="s">
        <v>257</v>
      </c>
      <c r="B9" s="16"/>
      <c r="C9" s="55">
        <f>Monitoring!$B$71</f>
        <v>2</v>
      </c>
      <c r="D9" s="30">
        <f>Monitoring!$E$71</f>
        <v>2</v>
      </c>
      <c r="E9" s="49">
        <f t="shared" si="2"/>
        <v>1</v>
      </c>
      <c r="F9" s="79">
        <f>Monitoring!$I$71</f>
        <v>523.64</v>
      </c>
      <c r="G9" s="13"/>
      <c r="H9" s="48">
        <v>0</v>
      </c>
      <c r="I9" s="48">
        <f t="shared" si="0"/>
        <v>2</v>
      </c>
      <c r="J9" s="49">
        <f t="shared" si="1"/>
        <v>0</v>
      </c>
      <c r="K9" s="13"/>
      <c r="L9" s="156">
        <v>0</v>
      </c>
      <c r="M9" s="156" t="s">
        <v>303</v>
      </c>
      <c r="N9" s="156" t="s">
        <v>303</v>
      </c>
      <c r="O9" s="156" t="s">
        <v>303</v>
      </c>
      <c r="P9" s="156" t="s">
        <v>303</v>
      </c>
      <c r="Q9" s="156" t="s">
        <v>303</v>
      </c>
      <c r="R9" s="13"/>
      <c r="S9" s="50">
        <f>'Beach Days'!E72</f>
        <v>196</v>
      </c>
      <c r="T9" s="50">
        <f>'Beach Days'!H72</f>
        <v>0</v>
      </c>
      <c r="U9" s="39">
        <f t="shared" si="3"/>
        <v>0</v>
      </c>
    </row>
    <row r="10" spans="1:21" x14ac:dyDescent="0.2">
      <c r="A10" s="131" t="s">
        <v>262</v>
      </c>
      <c r="B10" s="16"/>
      <c r="C10" s="55">
        <f>Monitoring!$B$76</f>
        <v>3</v>
      </c>
      <c r="D10" s="30">
        <f>Monitoring!$E$76</f>
        <v>3</v>
      </c>
      <c r="E10" s="49">
        <f t="shared" si="2"/>
        <v>1</v>
      </c>
      <c r="F10" s="79">
        <f>Monitoring!$I$76</f>
        <v>913.13000000000011</v>
      </c>
      <c r="G10" s="13"/>
      <c r="H10" s="48">
        <f>'2011 Actions'!$B$30</f>
        <v>1</v>
      </c>
      <c r="I10" s="48">
        <f t="shared" si="0"/>
        <v>2</v>
      </c>
      <c r="J10" s="49">
        <f t="shared" si="1"/>
        <v>0.33333333333333331</v>
      </c>
      <c r="K10" s="13"/>
      <c r="L10" s="162">
        <f>'Action Durations'!E23</f>
        <v>1</v>
      </c>
      <c r="M10" s="48">
        <f>'Action Durations'!H23</f>
        <v>0</v>
      </c>
      <c r="N10" s="48">
        <f>'Action Durations'!I23</f>
        <v>0</v>
      </c>
      <c r="O10" s="48">
        <f>'Action Durations'!J23</f>
        <v>1</v>
      </c>
      <c r="P10" s="48">
        <f>'Action Durations'!K23</f>
        <v>0</v>
      </c>
      <c r="Q10" s="48">
        <f>'Action Durations'!L23</f>
        <v>0</v>
      </c>
      <c r="R10" s="13"/>
      <c r="S10" s="50">
        <f>'Beach Days'!E77</f>
        <v>294</v>
      </c>
      <c r="T10" s="50">
        <f>'Beach Days'!H77</f>
        <v>3</v>
      </c>
      <c r="U10" s="39">
        <f t="shared" si="3"/>
        <v>1.020408163265306E-2</v>
      </c>
    </row>
    <row r="11" spans="1:21" x14ac:dyDescent="0.2">
      <c r="A11" s="131" t="s">
        <v>269</v>
      </c>
      <c r="B11" s="16"/>
      <c r="C11" s="141">
        <f>Monitoring!$B$88</f>
        <v>10</v>
      </c>
      <c r="D11" s="31">
        <f>Monitoring!$E$88</f>
        <v>10</v>
      </c>
      <c r="E11" s="41">
        <f t="shared" si="2"/>
        <v>1</v>
      </c>
      <c r="F11" s="142">
        <f>Monitoring!$I$88</f>
        <v>19163.3</v>
      </c>
      <c r="G11" s="66"/>
      <c r="H11" s="143">
        <v>0</v>
      </c>
      <c r="I11" s="143">
        <f t="shared" si="0"/>
        <v>10</v>
      </c>
      <c r="J11" s="41">
        <f t="shared" si="1"/>
        <v>0</v>
      </c>
      <c r="K11" s="66"/>
      <c r="L11" s="67">
        <v>0</v>
      </c>
      <c r="M11" s="67" t="s">
        <v>303</v>
      </c>
      <c r="N11" s="67" t="s">
        <v>303</v>
      </c>
      <c r="O11" s="67" t="s">
        <v>303</v>
      </c>
      <c r="P11" s="67" t="s">
        <v>303</v>
      </c>
      <c r="Q11" s="67" t="s">
        <v>303</v>
      </c>
      <c r="R11" s="66"/>
      <c r="S11" s="42">
        <f>'Beach Days'!E89</f>
        <v>980</v>
      </c>
      <c r="T11" s="42">
        <f>'Beach Days'!H89</f>
        <v>0</v>
      </c>
      <c r="U11" s="41">
        <f t="shared" si="3"/>
        <v>0</v>
      </c>
    </row>
    <row r="12" spans="1:21" x14ac:dyDescent="0.2">
      <c r="C12" s="12">
        <f>SUM(C3:C11)</f>
        <v>70</v>
      </c>
      <c r="D12" s="12">
        <f>SUM(D3:D11)</f>
        <v>70</v>
      </c>
      <c r="E12" s="18">
        <f>D12/C12</f>
        <v>1</v>
      </c>
      <c r="F12" s="10">
        <f>SUM(F3:F11)</f>
        <v>32189.15</v>
      </c>
      <c r="G12" s="12"/>
      <c r="H12" s="12">
        <f>SUM(H3:H11)</f>
        <v>12</v>
      </c>
      <c r="I12" s="17">
        <f t="shared" si="0"/>
        <v>58</v>
      </c>
      <c r="J12" s="18">
        <f t="shared" si="1"/>
        <v>0.17142857142857143</v>
      </c>
      <c r="K12" s="12"/>
      <c r="L12" s="12">
        <f t="shared" ref="L12:Q12" si="4">SUM(L3:L11)</f>
        <v>20</v>
      </c>
      <c r="M12" s="12">
        <f t="shared" si="4"/>
        <v>1</v>
      </c>
      <c r="N12" s="12">
        <f t="shared" si="4"/>
        <v>3</v>
      </c>
      <c r="O12" s="12">
        <f t="shared" si="4"/>
        <v>11</v>
      </c>
      <c r="P12" s="12">
        <f t="shared" si="4"/>
        <v>2</v>
      </c>
      <c r="Q12" s="12">
        <f t="shared" si="4"/>
        <v>3</v>
      </c>
      <c r="R12" s="12"/>
      <c r="S12" s="10">
        <f>SUM(S3:S11)</f>
        <v>6768</v>
      </c>
      <c r="T12" s="10">
        <f>SUM(T3:T11)</f>
        <v>244</v>
      </c>
      <c r="U12" s="52">
        <f>T12/S12</f>
        <v>3.6052009456264779E-2</v>
      </c>
    </row>
    <row r="13" spans="1:21" x14ac:dyDescent="0.2">
      <c r="C13" s="12"/>
      <c r="D13" s="12"/>
      <c r="E13" s="18"/>
      <c r="F13" s="10"/>
      <c r="G13" s="12"/>
      <c r="H13" s="12"/>
      <c r="I13" s="17"/>
      <c r="J13" s="18"/>
      <c r="K13" s="12"/>
      <c r="L13" s="12"/>
      <c r="M13" s="12"/>
      <c r="N13" s="12"/>
      <c r="O13" s="12"/>
      <c r="P13" s="12"/>
      <c r="Q13" s="12"/>
      <c r="R13" s="12"/>
      <c r="S13" s="10"/>
      <c r="T13" s="10"/>
      <c r="U13" s="52"/>
    </row>
    <row r="14" spans="1:21" x14ac:dyDescent="0.2">
      <c r="T14" s="19"/>
    </row>
    <row r="15" spans="1:21" x14ac:dyDescent="0.2">
      <c r="A15" s="82" t="s">
        <v>49</v>
      </c>
      <c r="T15" s="19"/>
    </row>
    <row r="16" spans="1:21" x14ac:dyDescent="0.2">
      <c r="C16" s="88" t="s">
        <v>46</v>
      </c>
      <c r="D16" s="81" t="s">
        <v>57</v>
      </c>
    </row>
    <row r="17" spans="3:4" x14ac:dyDescent="0.2">
      <c r="C17" s="88"/>
      <c r="D17" s="81" t="s">
        <v>58</v>
      </c>
    </row>
    <row r="18" spans="3:4" x14ac:dyDescent="0.2">
      <c r="C18" s="88" t="s">
        <v>50</v>
      </c>
      <c r="D18" s="80" t="s">
        <v>56</v>
      </c>
    </row>
    <row r="19" spans="3:4" x14ac:dyDescent="0.2">
      <c r="C19" s="88" t="s">
        <v>47</v>
      </c>
      <c r="D19" s="81" t="s">
        <v>59</v>
      </c>
    </row>
    <row r="20" spans="3:4" x14ac:dyDescent="0.2">
      <c r="C20" s="88"/>
      <c r="D20" s="81" t="s">
        <v>60</v>
      </c>
    </row>
    <row r="21" spans="3:4" x14ac:dyDescent="0.2">
      <c r="C21" s="88" t="s">
        <v>48</v>
      </c>
      <c r="D21" s="80" t="s">
        <v>61</v>
      </c>
    </row>
    <row r="22" spans="3:4" x14ac:dyDescent="0.2">
      <c r="C22" s="88"/>
      <c r="D22" s="80" t="s">
        <v>62</v>
      </c>
    </row>
    <row r="23" spans="3:4" x14ac:dyDescent="0.2">
      <c r="C23" s="88" t="s">
        <v>52</v>
      </c>
      <c r="D23" s="80" t="s">
        <v>63</v>
      </c>
    </row>
    <row r="24" spans="3:4" x14ac:dyDescent="0.2">
      <c r="C24" s="89"/>
      <c r="D24" s="80" t="s">
        <v>64</v>
      </c>
    </row>
    <row r="25" spans="3:4" x14ac:dyDescent="0.2">
      <c r="C25" s="88" t="s">
        <v>51</v>
      </c>
      <c r="D25" s="80" t="s">
        <v>54</v>
      </c>
    </row>
    <row r="26" spans="3:4" x14ac:dyDescent="0.2">
      <c r="C26" s="88" t="s">
        <v>53</v>
      </c>
      <c r="D26" s="80" t="s">
        <v>55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Maryland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2"/>
  <sheetViews>
    <sheetView zoomScaleNormal="100" workbookViewId="0">
      <selection activeCell="N83" sqref="N83"/>
    </sheetView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9.7109375" style="28" customWidth="1"/>
    <col min="5" max="5" width="10.7109375" style="54" customWidth="1"/>
    <col min="6" max="6" width="9.140625" style="151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67</v>
      </c>
      <c r="D1" s="3" t="s">
        <v>69</v>
      </c>
      <c r="E1" s="25" t="s">
        <v>68</v>
      </c>
      <c r="F1" s="78" t="s">
        <v>291</v>
      </c>
      <c r="G1" s="25" t="s">
        <v>70</v>
      </c>
      <c r="H1" s="25" t="s">
        <v>71</v>
      </c>
      <c r="I1" s="25" t="s">
        <v>72</v>
      </c>
      <c r="J1" s="25" t="s">
        <v>73</v>
      </c>
    </row>
    <row r="2" spans="1:10" ht="12.75" customHeight="1" x14ac:dyDescent="0.2">
      <c r="A2" s="131" t="s">
        <v>143</v>
      </c>
      <c r="B2" s="131" t="s">
        <v>144</v>
      </c>
      <c r="C2" s="131" t="s">
        <v>145</v>
      </c>
      <c r="D2" s="131">
        <v>1</v>
      </c>
      <c r="E2" s="131" t="s">
        <v>142</v>
      </c>
      <c r="F2" s="147">
        <v>46.47</v>
      </c>
      <c r="G2" s="131">
        <v>38.967410000000001</v>
      </c>
      <c r="H2" s="131">
        <v>-76.473659999999995</v>
      </c>
      <c r="I2" s="131">
        <v>38.967010000000002</v>
      </c>
      <c r="J2" s="131">
        <v>-76.473830000000007</v>
      </c>
    </row>
    <row r="3" spans="1:10" ht="12.75" customHeight="1" x14ac:dyDescent="0.2">
      <c r="A3" s="131" t="s">
        <v>143</v>
      </c>
      <c r="B3" s="131" t="s">
        <v>146</v>
      </c>
      <c r="C3" s="131" t="s">
        <v>147</v>
      </c>
      <c r="D3" s="131">
        <v>2</v>
      </c>
      <c r="E3" s="131" t="s">
        <v>142</v>
      </c>
      <c r="F3" s="147">
        <v>42.88</v>
      </c>
      <c r="G3" s="131">
        <v>38.915790000000001</v>
      </c>
      <c r="H3" s="131">
        <v>-76.46078</v>
      </c>
      <c r="I3" s="131">
        <v>38.915950000000002</v>
      </c>
      <c r="J3" s="131">
        <v>-76.460329999999999</v>
      </c>
    </row>
    <row r="4" spans="1:10" ht="12.75" customHeight="1" x14ac:dyDescent="0.2">
      <c r="A4" s="131" t="s">
        <v>143</v>
      </c>
      <c r="B4" s="131" t="s">
        <v>148</v>
      </c>
      <c r="C4" s="131" t="s">
        <v>149</v>
      </c>
      <c r="D4" s="131">
        <v>2</v>
      </c>
      <c r="E4" s="131" t="s">
        <v>142</v>
      </c>
      <c r="F4" s="147">
        <v>32.78</v>
      </c>
      <c r="G4" s="131">
        <v>39.146470000000001</v>
      </c>
      <c r="H4" s="131">
        <v>-76.457949999999997</v>
      </c>
      <c r="I4" s="131">
        <v>39.146299999999997</v>
      </c>
      <c r="J4" s="131">
        <v>-76.457639999999998</v>
      </c>
    </row>
    <row r="5" spans="1:10" ht="12.75" customHeight="1" x14ac:dyDescent="0.2">
      <c r="A5" s="131" t="s">
        <v>143</v>
      </c>
      <c r="B5" s="131" t="s">
        <v>150</v>
      </c>
      <c r="C5" s="131" t="s">
        <v>151</v>
      </c>
      <c r="D5" s="131">
        <v>1</v>
      </c>
      <c r="E5" s="131" t="s">
        <v>142</v>
      </c>
      <c r="F5" s="147">
        <v>89.99</v>
      </c>
      <c r="G5" s="131">
        <v>38.933669999999999</v>
      </c>
      <c r="H5" s="131">
        <v>-76.460290000000001</v>
      </c>
      <c r="I5" s="131">
        <v>38.934310000000004</v>
      </c>
      <c r="J5" s="131">
        <v>-76.459639999999993</v>
      </c>
    </row>
    <row r="6" spans="1:10" ht="12.75" customHeight="1" x14ac:dyDescent="0.2">
      <c r="A6" s="131" t="s">
        <v>143</v>
      </c>
      <c r="B6" s="131" t="s">
        <v>152</v>
      </c>
      <c r="C6" s="131" t="s">
        <v>153</v>
      </c>
      <c r="D6" s="131">
        <v>1</v>
      </c>
      <c r="E6" s="131" t="s">
        <v>142</v>
      </c>
      <c r="F6" s="147">
        <v>52.12</v>
      </c>
      <c r="G6" s="131">
        <v>38.944519999999997</v>
      </c>
      <c r="H6" s="131">
        <v>-76.45438</v>
      </c>
      <c r="I6" s="131">
        <v>38.944139999999997</v>
      </c>
      <c r="J6" s="131">
        <v>-76.45402</v>
      </c>
    </row>
    <row r="7" spans="1:10" ht="12.75" customHeight="1" x14ac:dyDescent="0.2">
      <c r="A7" s="131" t="s">
        <v>143</v>
      </c>
      <c r="B7" s="131" t="s">
        <v>154</v>
      </c>
      <c r="C7" s="131" t="s">
        <v>155</v>
      </c>
      <c r="D7" s="131">
        <v>3</v>
      </c>
      <c r="E7" s="131" t="s">
        <v>142</v>
      </c>
      <c r="F7" s="147">
        <v>30.13</v>
      </c>
      <c r="G7" s="131">
        <v>39.136339999999997</v>
      </c>
      <c r="H7" s="131">
        <v>-76.440219999999997</v>
      </c>
      <c r="I7" s="131">
        <v>39.136589999999998</v>
      </c>
      <c r="J7" s="131">
        <v>-76.440370000000001</v>
      </c>
    </row>
    <row r="8" spans="1:10" ht="12.75" customHeight="1" x14ac:dyDescent="0.2">
      <c r="A8" s="131" t="s">
        <v>143</v>
      </c>
      <c r="B8" s="131" t="s">
        <v>156</v>
      </c>
      <c r="C8" s="131" t="s">
        <v>157</v>
      </c>
      <c r="D8" s="131">
        <v>2</v>
      </c>
      <c r="E8" s="131" t="s">
        <v>142</v>
      </c>
      <c r="F8" s="147">
        <v>375.12</v>
      </c>
      <c r="G8" s="131">
        <v>38.873159999999999</v>
      </c>
      <c r="H8" s="131">
        <v>-76.506370000000004</v>
      </c>
      <c r="I8" s="131">
        <v>38.875610000000002</v>
      </c>
      <c r="J8" s="131">
        <v>-76.503389999999996</v>
      </c>
    </row>
    <row r="9" spans="1:10" ht="12.75" customHeight="1" x14ac:dyDescent="0.2">
      <c r="A9" s="131" t="s">
        <v>143</v>
      </c>
      <c r="B9" s="131" t="s">
        <v>158</v>
      </c>
      <c r="C9" s="131" t="s">
        <v>159</v>
      </c>
      <c r="D9" s="131">
        <v>3</v>
      </c>
      <c r="E9" s="131" t="s">
        <v>142</v>
      </c>
      <c r="F9" s="147">
        <v>19.75</v>
      </c>
      <c r="G9" s="131">
        <v>38.793729999999996</v>
      </c>
      <c r="H9" s="131">
        <v>-76.524630000000002</v>
      </c>
      <c r="I9" s="131">
        <v>38.793880000000001</v>
      </c>
      <c r="J9" s="131">
        <v>-76.524519999999995</v>
      </c>
    </row>
    <row r="10" spans="1:10" ht="12.75" customHeight="1" x14ac:dyDescent="0.2">
      <c r="A10" s="131" t="s">
        <v>143</v>
      </c>
      <c r="B10" s="131" t="s">
        <v>160</v>
      </c>
      <c r="C10" s="131" t="s">
        <v>161</v>
      </c>
      <c r="D10" s="131">
        <v>2</v>
      </c>
      <c r="E10" s="131" t="s">
        <v>142</v>
      </c>
      <c r="F10" s="147">
        <v>101.95</v>
      </c>
      <c r="G10" s="131">
        <v>39.047530000000002</v>
      </c>
      <c r="H10" s="131">
        <v>-76.432329999999993</v>
      </c>
      <c r="I10" s="131">
        <v>39.046909999999997</v>
      </c>
      <c r="J10" s="131">
        <v>-76.431460000000001</v>
      </c>
    </row>
    <row r="11" spans="1:10" ht="12.75" customHeight="1" x14ac:dyDescent="0.2">
      <c r="A11" s="131" t="s">
        <v>143</v>
      </c>
      <c r="B11" s="131" t="s">
        <v>162</v>
      </c>
      <c r="C11" s="131" t="s">
        <v>163</v>
      </c>
      <c r="D11" s="131">
        <v>2</v>
      </c>
      <c r="E11" s="131" t="s">
        <v>142</v>
      </c>
      <c r="F11" s="147">
        <v>32.630000000000003</v>
      </c>
      <c r="G11" s="131">
        <v>38.829340000000002</v>
      </c>
      <c r="H11" s="131">
        <v>-76.495739999999998</v>
      </c>
      <c r="I11" s="131">
        <v>38.829039999999999</v>
      </c>
      <c r="J11" s="131">
        <v>-76.495769999999993</v>
      </c>
    </row>
    <row r="12" spans="1:10" ht="12.75" customHeight="1" x14ac:dyDescent="0.2">
      <c r="A12" s="131" t="s">
        <v>143</v>
      </c>
      <c r="B12" s="131" t="s">
        <v>164</v>
      </c>
      <c r="C12" s="131" t="s">
        <v>165</v>
      </c>
      <c r="D12" s="131">
        <v>2</v>
      </c>
      <c r="E12" s="131" t="s">
        <v>142</v>
      </c>
      <c r="F12" s="147">
        <v>75.349999999999994</v>
      </c>
      <c r="G12" s="131">
        <v>38.746540000000003</v>
      </c>
      <c r="H12" s="131">
        <v>-76.557429999999997</v>
      </c>
      <c r="I12" s="131">
        <v>38.74586</v>
      </c>
      <c r="J12" s="131">
        <v>-76.557469999999995</v>
      </c>
    </row>
    <row r="13" spans="1:10" ht="12.75" customHeight="1" x14ac:dyDescent="0.2">
      <c r="A13" s="131" t="s">
        <v>143</v>
      </c>
      <c r="B13" s="131" t="s">
        <v>166</v>
      </c>
      <c r="C13" s="131" t="s">
        <v>167</v>
      </c>
      <c r="D13" s="131">
        <v>3</v>
      </c>
      <c r="E13" s="131" t="s">
        <v>30</v>
      </c>
      <c r="F13" s="147">
        <v>79.89</v>
      </c>
      <c r="G13" s="131">
        <v>39.164720000000003</v>
      </c>
      <c r="H13" s="131">
        <v>-76.476789999999994</v>
      </c>
      <c r="I13" s="131">
        <v>39.161499999999997</v>
      </c>
      <c r="J13" s="131">
        <v>-76.475769999999997</v>
      </c>
    </row>
    <row r="14" spans="1:10" ht="12.75" customHeight="1" x14ac:dyDescent="0.2">
      <c r="A14" s="131" t="s">
        <v>143</v>
      </c>
      <c r="B14" s="131" t="s">
        <v>168</v>
      </c>
      <c r="C14" s="131" t="s">
        <v>169</v>
      </c>
      <c r="D14" s="131">
        <v>3</v>
      </c>
      <c r="E14" s="131" t="s">
        <v>30</v>
      </c>
      <c r="F14" s="147">
        <v>368.08</v>
      </c>
      <c r="G14" s="131">
        <v>39.16328</v>
      </c>
      <c r="H14" s="131">
        <v>-76.485010000000003</v>
      </c>
      <c r="I14" s="131">
        <v>39.162579999999998</v>
      </c>
      <c r="J14" s="131">
        <v>-76.485240000000005</v>
      </c>
    </row>
    <row r="15" spans="1:10" ht="12.75" customHeight="1" x14ac:dyDescent="0.2">
      <c r="A15" s="131" t="s">
        <v>143</v>
      </c>
      <c r="B15" s="131" t="s">
        <v>170</v>
      </c>
      <c r="C15" s="131" t="s">
        <v>171</v>
      </c>
      <c r="D15" s="131">
        <v>2</v>
      </c>
      <c r="E15" s="131" t="s">
        <v>142</v>
      </c>
      <c r="F15" s="147">
        <v>30.14</v>
      </c>
      <c r="G15" s="131">
        <v>38.797960000000003</v>
      </c>
      <c r="H15" s="131">
        <v>-76.51397</v>
      </c>
      <c r="I15" s="131">
        <v>38.798099999999998</v>
      </c>
      <c r="J15" s="131">
        <v>-76.513670000000005</v>
      </c>
    </row>
    <row r="16" spans="1:10" ht="12.75" customHeight="1" x14ac:dyDescent="0.2">
      <c r="A16" s="131" t="s">
        <v>143</v>
      </c>
      <c r="B16" s="131" t="s">
        <v>172</v>
      </c>
      <c r="C16" s="131" t="s">
        <v>173</v>
      </c>
      <c r="D16" s="131">
        <v>2</v>
      </c>
      <c r="E16" s="131" t="s">
        <v>142</v>
      </c>
      <c r="F16" s="147">
        <v>239.29</v>
      </c>
      <c r="G16" s="131">
        <v>38.928049999999999</v>
      </c>
      <c r="H16" s="131">
        <v>-76.463759999999994</v>
      </c>
      <c r="I16" s="131">
        <v>38.930129999999998</v>
      </c>
      <c r="J16" s="131">
        <v>-76.463059999999999</v>
      </c>
    </row>
    <row r="17" spans="1:10" ht="12.75" customHeight="1" x14ac:dyDescent="0.2">
      <c r="A17" s="131" t="s">
        <v>143</v>
      </c>
      <c r="B17" s="131" t="s">
        <v>174</v>
      </c>
      <c r="C17" s="131" t="s">
        <v>175</v>
      </c>
      <c r="D17" s="131">
        <v>3</v>
      </c>
      <c r="E17" s="131" t="s">
        <v>142</v>
      </c>
      <c r="F17" s="147">
        <v>26.76</v>
      </c>
      <c r="G17" s="131">
        <v>38.851649999999999</v>
      </c>
      <c r="H17" s="131">
        <v>-76.495450000000005</v>
      </c>
      <c r="I17" s="131">
        <v>38.851880000000001</v>
      </c>
      <c r="J17" s="131">
        <v>-76.495549999999994</v>
      </c>
    </row>
    <row r="18" spans="1:10" ht="12.75" customHeight="1" x14ac:dyDescent="0.2">
      <c r="A18" s="131" t="s">
        <v>143</v>
      </c>
      <c r="B18" s="131" t="s">
        <v>176</v>
      </c>
      <c r="C18" s="131" t="s">
        <v>177</v>
      </c>
      <c r="D18" s="131">
        <v>3</v>
      </c>
      <c r="E18" s="131" t="s">
        <v>142</v>
      </c>
      <c r="F18" s="147">
        <v>29.69</v>
      </c>
      <c r="G18" s="131">
        <v>38.77337</v>
      </c>
      <c r="H18" s="131">
        <v>-76.548349999999999</v>
      </c>
      <c r="I18" s="131">
        <v>38.773389999999999</v>
      </c>
      <c r="J18" s="131">
        <v>-76.548010000000005</v>
      </c>
    </row>
    <row r="19" spans="1:10" ht="12.75" customHeight="1" x14ac:dyDescent="0.2">
      <c r="A19" s="131" t="s">
        <v>143</v>
      </c>
      <c r="B19" s="131" t="s">
        <v>178</v>
      </c>
      <c r="C19" s="131" t="s">
        <v>179</v>
      </c>
      <c r="D19" s="131">
        <v>1</v>
      </c>
      <c r="E19" s="131" t="s">
        <v>31</v>
      </c>
      <c r="F19" s="147">
        <v>75.98</v>
      </c>
      <c r="G19" s="131">
        <v>38.893500000000003</v>
      </c>
      <c r="H19" s="131">
        <v>-76.491219999999998</v>
      </c>
      <c r="I19" s="131">
        <v>38.892859999999999</v>
      </c>
      <c r="J19" s="131">
        <v>-76.490889999999993</v>
      </c>
    </row>
    <row r="20" spans="1:10" ht="12.75" customHeight="1" x14ac:dyDescent="0.2">
      <c r="A20" s="131" t="s">
        <v>143</v>
      </c>
      <c r="B20" s="131" t="s">
        <v>180</v>
      </c>
      <c r="C20" s="131" t="s">
        <v>181</v>
      </c>
      <c r="D20" s="131">
        <v>2</v>
      </c>
      <c r="E20" s="131" t="s">
        <v>142</v>
      </c>
      <c r="F20" s="147">
        <v>54.97</v>
      </c>
      <c r="G20" s="131">
        <v>39.061459999999997</v>
      </c>
      <c r="H20" s="131">
        <v>-76.432779999999994</v>
      </c>
      <c r="I20" s="131">
        <v>39.060969999999998</v>
      </c>
      <c r="J20" s="131">
        <v>-76.432879999999997</v>
      </c>
    </row>
    <row r="21" spans="1:10" ht="12.75" customHeight="1" x14ac:dyDescent="0.2">
      <c r="A21" s="131" t="s">
        <v>143</v>
      </c>
      <c r="B21" s="131" t="s">
        <v>182</v>
      </c>
      <c r="C21" s="131" t="s">
        <v>183</v>
      </c>
      <c r="D21" s="131">
        <v>2</v>
      </c>
      <c r="E21" s="131" t="s">
        <v>142</v>
      </c>
      <c r="F21" s="147">
        <v>45.15</v>
      </c>
      <c r="G21" s="131">
        <v>38.926369999999999</v>
      </c>
      <c r="H21" s="131">
        <v>-76.463719999999995</v>
      </c>
      <c r="I21" s="131">
        <v>38.926780000000001</v>
      </c>
      <c r="J21" s="131">
        <v>-76.463660000000004</v>
      </c>
    </row>
    <row r="22" spans="1:10" ht="12.75" customHeight="1" x14ac:dyDescent="0.2">
      <c r="A22" s="131" t="s">
        <v>143</v>
      </c>
      <c r="B22" s="131" t="s">
        <v>184</v>
      </c>
      <c r="C22" s="131" t="s">
        <v>185</v>
      </c>
      <c r="D22" s="131">
        <v>2</v>
      </c>
      <c r="E22" s="131" t="s">
        <v>142</v>
      </c>
      <c r="F22" s="147">
        <v>139.54</v>
      </c>
      <c r="G22" s="131">
        <v>38.728439999999999</v>
      </c>
      <c r="H22" s="131">
        <v>-76.540970000000002</v>
      </c>
      <c r="I22" s="131">
        <v>38.727710000000002</v>
      </c>
      <c r="J22" s="131">
        <v>-76.539659999999998</v>
      </c>
    </row>
    <row r="23" spans="1:10" ht="12.75" customHeight="1" x14ac:dyDescent="0.2">
      <c r="A23" s="131" t="s">
        <v>143</v>
      </c>
      <c r="B23" s="131" t="s">
        <v>186</v>
      </c>
      <c r="C23" s="131" t="s">
        <v>187</v>
      </c>
      <c r="D23" s="131">
        <v>1</v>
      </c>
      <c r="E23" s="131" t="s">
        <v>142</v>
      </c>
      <c r="F23" s="147">
        <v>14.65</v>
      </c>
      <c r="G23" s="131">
        <v>39.058950000000003</v>
      </c>
      <c r="H23" s="131">
        <v>-76.543220000000005</v>
      </c>
      <c r="I23" s="131">
        <v>39.058900000000001</v>
      </c>
      <c r="J23" s="131">
        <v>-76.543059999999997</v>
      </c>
    </row>
    <row r="24" spans="1:10" ht="12.75" customHeight="1" x14ac:dyDescent="0.2">
      <c r="A24" s="165" t="s">
        <v>143</v>
      </c>
      <c r="B24" s="165" t="s">
        <v>319</v>
      </c>
      <c r="C24" s="165" t="s">
        <v>320</v>
      </c>
      <c r="D24" s="165">
        <v>1</v>
      </c>
      <c r="E24" s="165" t="s">
        <v>30</v>
      </c>
      <c r="F24" s="166">
        <v>253.49</v>
      </c>
      <c r="G24" s="165">
        <v>39.017848399999998</v>
      </c>
      <c r="H24" s="165">
        <v>-76.397000000000006</v>
      </c>
      <c r="I24" s="165">
        <v>39.015878010000002</v>
      </c>
      <c r="J24" s="165">
        <v>-76.395520000000005</v>
      </c>
    </row>
    <row r="25" spans="1:10" ht="12.75" customHeight="1" x14ac:dyDescent="0.2">
      <c r="A25" s="131" t="s">
        <v>143</v>
      </c>
      <c r="B25" s="131" t="s">
        <v>188</v>
      </c>
      <c r="C25" s="131" t="s">
        <v>189</v>
      </c>
      <c r="D25" s="131">
        <v>1</v>
      </c>
      <c r="E25" s="131" t="s">
        <v>30</v>
      </c>
      <c r="F25" s="147">
        <v>720.65</v>
      </c>
      <c r="G25" s="131">
        <v>39.007669999999997</v>
      </c>
      <c r="H25" s="131">
        <v>-76.402630000000002</v>
      </c>
      <c r="I25" s="131">
        <v>39.011249999999997</v>
      </c>
      <c r="J25" s="131">
        <v>-76.395690000000002</v>
      </c>
    </row>
    <row r="26" spans="1:10" ht="12.75" customHeight="1" x14ac:dyDescent="0.2">
      <c r="A26" s="131" t="s">
        <v>143</v>
      </c>
      <c r="B26" s="131" t="s">
        <v>190</v>
      </c>
      <c r="C26" s="131" t="s">
        <v>191</v>
      </c>
      <c r="D26" s="131">
        <v>2</v>
      </c>
      <c r="E26" s="131" t="s">
        <v>142</v>
      </c>
      <c r="F26" s="147">
        <v>112.35</v>
      </c>
      <c r="G26" s="131">
        <v>38.886249999999997</v>
      </c>
      <c r="H26" s="131">
        <v>-76.490830000000003</v>
      </c>
      <c r="I26" s="131">
        <v>38.885289999999998</v>
      </c>
      <c r="J26" s="131">
        <v>-76.491219999999998</v>
      </c>
    </row>
    <row r="27" spans="1:10" ht="12.75" customHeight="1" x14ac:dyDescent="0.2">
      <c r="A27" s="131" t="s">
        <v>143</v>
      </c>
      <c r="B27" s="131" t="s">
        <v>192</v>
      </c>
      <c r="C27" s="131" t="s">
        <v>193</v>
      </c>
      <c r="D27" s="131">
        <v>3</v>
      </c>
      <c r="E27" s="131" t="s">
        <v>142</v>
      </c>
      <c r="F27" s="147">
        <v>46.84</v>
      </c>
      <c r="G27" s="131">
        <v>38.765639999999998</v>
      </c>
      <c r="H27" s="131">
        <v>-76.559880000000007</v>
      </c>
      <c r="I27" s="131">
        <v>38.76605</v>
      </c>
      <c r="J27" s="131">
        <v>-76.559790000000007</v>
      </c>
    </row>
    <row r="28" spans="1:10" ht="12.75" customHeight="1" x14ac:dyDescent="0.2">
      <c r="A28" s="131" t="s">
        <v>143</v>
      </c>
      <c r="B28" s="131" t="s">
        <v>194</v>
      </c>
      <c r="C28" s="131" t="s">
        <v>195</v>
      </c>
      <c r="D28" s="131">
        <v>2</v>
      </c>
      <c r="E28" s="131" t="s">
        <v>142</v>
      </c>
      <c r="F28" s="147">
        <v>87.77</v>
      </c>
      <c r="G28" s="131">
        <v>38.90746</v>
      </c>
      <c r="H28" s="131">
        <v>-76.494979999999998</v>
      </c>
      <c r="I28" s="131">
        <v>38.906709999999997</v>
      </c>
      <c r="J28" s="131">
        <v>-76.4953</v>
      </c>
    </row>
    <row r="29" spans="1:10" ht="12.75" customHeight="1" x14ac:dyDescent="0.2">
      <c r="A29" s="132" t="s">
        <v>143</v>
      </c>
      <c r="B29" s="132" t="s">
        <v>196</v>
      </c>
      <c r="C29" s="132" t="s">
        <v>197</v>
      </c>
      <c r="D29" s="132">
        <v>2</v>
      </c>
      <c r="E29" s="132" t="s">
        <v>142</v>
      </c>
      <c r="F29" s="148">
        <v>49.63</v>
      </c>
      <c r="G29" s="132">
        <v>39.154859999999999</v>
      </c>
      <c r="H29" s="132">
        <v>-76.471100000000007</v>
      </c>
      <c r="I29" s="132">
        <v>39.155169999999998</v>
      </c>
      <c r="J29" s="132">
        <v>-76.471509999999995</v>
      </c>
    </row>
    <row r="30" spans="1:10" ht="12.75" customHeight="1" x14ac:dyDescent="0.2">
      <c r="A30" s="33"/>
      <c r="B30" s="34">
        <f>COUNTA(B2:B29)</f>
        <v>28</v>
      </c>
      <c r="C30" s="33"/>
      <c r="D30" s="77"/>
      <c r="E30" s="33"/>
      <c r="F30" s="181">
        <f>SUM(F2:F29)</f>
        <v>3274.0400000000004</v>
      </c>
      <c r="G30" s="33"/>
      <c r="H30" s="33"/>
      <c r="I30" s="33"/>
      <c r="J30" s="33"/>
    </row>
    <row r="31" spans="1:10" ht="9" customHeight="1" x14ac:dyDescent="0.2">
      <c r="A31" s="33"/>
      <c r="B31" s="33"/>
      <c r="C31" s="33"/>
      <c r="D31" s="55"/>
      <c r="E31" s="33"/>
      <c r="F31" s="182"/>
      <c r="G31" s="33"/>
      <c r="H31" s="33"/>
      <c r="I31" s="33"/>
      <c r="J31" s="33"/>
    </row>
    <row r="32" spans="1:10" ht="12.75" customHeight="1" x14ac:dyDescent="0.2">
      <c r="A32" s="131" t="s">
        <v>198</v>
      </c>
      <c r="B32" s="131" t="s">
        <v>199</v>
      </c>
      <c r="C32" s="131" t="s">
        <v>200</v>
      </c>
      <c r="D32" s="131">
        <v>2</v>
      </c>
      <c r="E32" s="131" t="s">
        <v>30</v>
      </c>
      <c r="F32" s="147">
        <v>458.91</v>
      </c>
      <c r="G32" s="131">
        <v>39.365969999999997</v>
      </c>
      <c r="H32" s="131">
        <v>-76.338989999999995</v>
      </c>
      <c r="I32" s="131">
        <v>39.361899999999999</v>
      </c>
      <c r="J32" s="131">
        <v>-76.339920000000006</v>
      </c>
    </row>
    <row r="33" spans="1:10" ht="12.75" customHeight="1" x14ac:dyDescent="0.2">
      <c r="A33" s="131" t="s">
        <v>198</v>
      </c>
      <c r="B33" s="131" t="s">
        <v>201</v>
      </c>
      <c r="C33" s="131" t="s">
        <v>202</v>
      </c>
      <c r="D33" s="131">
        <v>2</v>
      </c>
      <c r="E33" s="131" t="s">
        <v>30</v>
      </c>
      <c r="F33" s="147">
        <v>1349.49</v>
      </c>
      <c r="G33" s="131">
        <v>39.254049999999999</v>
      </c>
      <c r="H33" s="131">
        <v>-76.37209</v>
      </c>
      <c r="I33" s="131">
        <v>39.249409999999997</v>
      </c>
      <c r="J33" s="131">
        <v>-76.386539999999997</v>
      </c>
    </row>
    <row r="34" spans="1:10" ht="12.75" customHeight="1" x14ac:dyDescent="0.2">
      <c r="A34" s="131" t="s">
        <v>198</v>
      </c>
      <c r="B34" s="131" t="s">
        <v>203</v>
      </c>
      <c r="C34" s="131" t="s">
        <v>204</v>
      </c>
      <c r="D34" s="131">
        <v>2</v>
      </c>
      <c r="E34" s="131" t="s">
        <v>30</v>
      </c>
      <c r="F34" s="147">
        <v>211.4</v>
      </c>
      <c r="G34" s="131">
        <v>39.305720000000001</v>
      </c>
      <c r="H34" s="131">
        <v>-76.369810000000001</v>
      </c>
      <c r="I34" s="131">
        <v>39.304099999999998</v>
      </c>
      <c r="J34" s="131">
        <v>-76.371099999999998</v>
      </c>
    </row>
    <row r="35" spans="1:10" ht="12.75" customHeight="1" x14ac:dyDescent="0.2">
      <c r="A35" s="132" t="s">
        <v>198</v>
      </c>
      <c r="B35" s="132" t="s">
        <v>205</v>
      </c>
      <c r="C35" s="132" t="s">
        <v>206</v>
      </c>
      <c r="D35" s="132">
        <v>2</v>
      </c>
      <c r="E35" s="132" t="s">
        <v>30</v>
      </c>
      <c r="F35" s="148">
        <v>512.42999999999995</v>
      </c>
      <c r="G35" s="132">
        <v>39.25235</v>
      </c>
      <c r="H35" s="132">
        <v>-76.404179999999997</v>
      </c>
      <c r="I35" s="132">
        <v>39.249009999999998</v>
      </c>
      <c r="J35" s="132">
        <v>-76.400080000000003</v>
      </c>
    </row>
    <row r="36" spans="1:10" ht="12.75" customHeight="1" x14ac:dyDescent="0.2">
      <c r="A36" s="33"/>
      <c r="B36" s="34">
        <f>COUNTA(B32:B35)</f>
        <v>4</v>
      </c>
      <c r="C36" s="33"/>
      <c r="D36" s="77"/>
      <c r="E36" s="46"/>
      <c r="F36" s="181">
        <f>SUM(F32:F35)</f>
        <v>2532.23</v>
      </c>
      <c r="G36" s="46"/>
      <c r="H36" s="46"/>
      <c r="I36" s="46"/>
      <c r="J36" s="46"/>
    </row>
    <row r="37" spans="1:10" ht="9" customHeight="1" x14ac:dyDescent="0.2">
      <c r="A37" s="33"/>
      <c r="B37" s="34"/>
      <c r="C37" s="33"/>
      <c r="D37" s="56"/>
      <c r="E37" s="46"/>
      <c r="F37" s="182"/>
      <c r="G37" s="46"/>
      <c r="H37" s="46"/>
      <c r="I37" s="46"/>
      <c r="J37" s="46"/>
    </row>
    <row r="38" spans="1:10" ht="12.75" customHeight="1" x14ac:dyDescent="0.2">
      <c r="A38" s="131" t="s">
        <v>207</v>
      </c>
      <c r="B38" s="131" t="s">
        <v>208</v>
      </c>
      <c r="C38" s="131" t="s">
        <v>209</v>
      </c>
      <c r="D38" s="131">
        <v>1</v>
      </c>
      <c r="E38" s="131" t="s">
        <v>30</v>
      </c>
      <c r="F38" s="147">
        <v>472.94</v>
      </c>
      <c r="G38" s="131">
        <v>38.621369999999999</v>
      </c>
      <c r="H38" s="131">
        <v>-76.513779999999997</v>
      </c>
      <c r="I38" s="131">
        <v>38.617190000000001</v>
      </c>
      <c r="J38" s="131">
        <v>-76.512730000000005</v>
      </c>
    </row>
    <row r="39" spans="1:10" ht="12.75" customHeight="1" x14ac:dyDescent="0.2">
      <c r="A39" s="131" t="s">
        <v>207</v>
      </c>
      <c r="B39" s="131" t="s">
        <v>210</v>
      </c>
      <c r="C39" s="131" t="s">
        <v>211</v>
      </c>
      <c r="D39" s="131">
        <v>1</v>
      </c>
      <c r="E39" s="131" t="s">
        <v>30</v>
      </c>
      <c r="F39" s="147">
        <v>103.95</v>
      </c>
      <c r="G39" s="131">
        <v>38.679920000000003</v>
      </c>
      <c r="H39" s="131">
        <v>-76.532409999999999</v>
      </c>
      <c r="I39" s="131">
        <v>38.678989999999999</v>
      </c>
      <c r="J39" s="131">
        <v>-76.532550000000001</v>
      </c>
    </row>
    <row r="40" spans="1:10" ht="12.75" customHeight="1" x14ac:dyDescent="0.2">
      <c r="A40" s="131" t="s">
        <v>207</v>
      </c>
      <c r="B40" s="131" t="s">
        <v>212</v>
      </c>
      <c r="C40" s="131" t="s">
        <v>213</v>
      </c>
      <c r="D40" s="131">
        <v>2</v>
      </c>
      <c r="E40" s="131" t="s">
        <v>142</v>
      </c>
      <c r="F40" s="147">
        <v>66.069999999999993</v>
      </c>
      <c r="G40" s="131">
        <v>38.689819999999997</v>
      </c>
      <c r="H40" s="131">
        <v>-76.532820000000001</v>
      </c>
      <c r="I40" s="131">
        <v>38.689230000000002</v>
      </c>
      <c r="J40" s="131">
        <v>-76.532920000000004</v>
      </c>
    </row>
    <row r="41" spans="1:10" ht="12.75" customHeight="1" x14ac:dyDescent="0.2">
      <c r="A41" s="131" t="s">
        <v>207</v>
      </c>
      <c r="B41" s="131" t="s">
        <v>214</v>
      </c>
      <c r="C41" s="131" t="s">
        <v>215</v>
      </c>
      <c r="D41" s="131">
        <v>2</v>
      </c>
      <c r="E41" s="131" t="s">
        <v>142</v>
      </c>
      <c r="F41" s="147">
        <v>188.02</v>
      </c>
      <c r="G41" s="131">
        <v>38.352060000000002</v>
      </c>
      <c r="H41" s="131">
        <v>-76.394400000000005</v>
      </c>
      <c r="I41" s="131">
        <v>38.353450000000002</v>
      </c>
      <c r="J41" s="131">
        <v>-76.393180000000001</v>
      </c>
    </row>
    <row r="42" spans="1:10" ht="12.75" customHeight="1" x14ac:dyDescent="0.2">
      <c r="A42" s="131" t="s">
        <v>207</v>
      </c>
      <c r="B42" s="131" t="s">
        <v>216</v>
      </c>
      <c r="C42" s="131" t="s">
        <v>217</v>
      </c>
      <c r="D42" s="131">
        <v>2</v>
      </c>
      <c r="E42" s="131" t="s">
        <v>142</v>
      </c>
      <c r="F42" s="147">
        <v>256.45</v>
      </c>
      <c r="G42" s="131">
        <v>38.465000000000003</v>
      </c>
      <c r="H42" s="131">
        <v>-76.471350000000001</v>
      </c>
      <c r="I42" s="131">
        <v>38.466149999999999</v>
      </c>
      <c r="J42" s="131">
        <v>-76.4739</v>
      </c>
    </row>
    <row r="43" spans="1:10" ht="12.75" customHeight="1" x14ac:dyDescent="0.2">
      <c r="A43" s="131" t="s">
        <v>207</v>
      </c>
      <c r="B43" s="131" t="s">
        <v>218</v>
      </c>
      <c r="C43" s="131" t="s">
        <v>219</v>
      </c>
      <c r="D43" s="131">
        <v>2</v>
      </c>
      <c r="E43" s="131" t="s">
        <v>30</v>
      </c>
      <c r="F43" s="147">
        <v>275.54000000000002</v>
      </c>
      <c r="G43" s="131">
        <v>38.449170000000002</v>
      </c>
      <c r="H43" s="131">
        <v>-76.456090000000003</v>
      </c>
      <c r="I43" s="131">
        <v>38.451630000000002</v>
      </c>
      <c r="J43" s="131">
        <v>-76.456530000000001</v>
      </c>
    </row>
    <row r="44" spans="1:10" ht="12.75" customHeight="1" x14ac:dyDescent="0.2">
      <c r="A44" s="131" t="s">
        <v>207</v>
      </c>
      <c r="B44" s="131" t="s">
        <v>220</v>
      </c>
      <c r="C44" s="131" t="s">
        <v>221</v>
      </c>
      <c r="D44" s="131">
        <v>1</v>
      </c>
      <c r="E44" s="131" t="s">
        <v>142</v>
      </c>
      <c r="F44" s="147">
        <v>161.62</v>
      </c>
      <c r="G44" s="131">
        <v>38.70749</v>
      </c>
      <c r="H44" s="131">
        <v>-76.530810000000002</v>
      </c>
      <c r="I44" s="131">
        <v>38.706090000000003</v>
      </c>
      <c r="J44" s="131">
        <v>-76.531319999999994</v>
      </c>
    </row>
    <row r="45" spans="1:10" ht="12.75" customHeight="1" x14ac:dyDescent="0.2">
      <c r="A45" s="131" t="s">
        <v>207</v>
      </c>
      <c r="B45" s="131" t="s">
        <v>222</v>
      </c>
      <c r="C45" s="131" t="s">
        <v>223</v>
      </c>
      <c r="D45" s="131">
        <v>3</v>
      </c>
      <c r="E45" s="131" t="s">
        <v>30</v>
      </c>
      <c r="F45" s="147">
        <v>305.2</v>
      </c>
      <c r="G45" s="131">
        <v>38.532800000000002</v>
      </c>
      <c r="H45" s="131">
        <v>-76.517020000000002</v>
      </c>
      <c r="I45" s="131">
        <v>38.53013</v>
      </c>
      <c r="J45" s="131">
        <v>-76.516180000000006</v>
      </c>
    </row>
    <row r="46" spans="1:10" ht="12.75" customHeight="1" x14ac:dyDescent="0.2">
      <c r="A46" s="131" t="s">
        <v>207</v>
      </c>
      <c r="B46" s="131" t="s">
        <v>224</v>
      </c>
      <c r="C46" s="131" t="s">
        <v>225</v>
      </c>
      <c r="D46" s="131">
        <v>2</v>
      </c>
      <c r="E46" s="131" t="s">
        <v>142</v>
      </c>
      <c r="F46" s="147">
        <v>246.64</v>
      </c>
      <c r="G46" s="131">
        <v>38.334020000000002</v>
      </c>
      <c r="H46" s="131">
        <v>-76.410340000000005</v>
      </c>
      <c r="I46" s="131">
        <v>38.335999999999999</v>
      </c>
      <c r="J46" s="131">
        <v>-76.409059999999997</v>
      </c>
    </row>
    <row r="47" spans="1:10" ht="12.75" customHeight="1" x14ac:dyDescent="0.2">
      <c r="A47" s="132" t="s">
        <v>207</v>
      </c>
      <c r="B47" s="132" t="s">
        <v>226</v>
      </c>
      <c r="C47" s="132" t="s">
        <v>227</v>
      </c>
      <c r="D47" s="132">
        <v>2</v>
      </c>
      <c r="E47" s="132" t="s">
        <v>142</v>
      </c>
      <c r="F47" s="148">
        <v>60.75</v>
      </c>
      <c r="G47" s="132">
        <v>38.693010000000001</v>
      </c>
      <c r="H47" s="132">
        <v>-76.533010000000004</v>
      </c>
      <c r="I47" s="132">
        <v>38.692480000000003</v>
      </c>
      <c r="J47" s="132">
        <v>-76.532809999999998</v>
      </c>
    </row>
    <row r="48" spans="1:10" ht="12.75" customHeight="1" x14ac:dyDescent="0.2">
      <c r="A48" s="33"/>
      <c r="B48" s="34">
        <f>COUNTA(B38:B47)</f>
        <v>10</v>
      </c>
      <c r="C48" s="33"/>
      <c r="D48" s="77"/>
      <c r="E48" s="33"/>
      <c r="F48" s="181">
        <f>SUM(F38:F47)</f>
        <v>2137.1800000000003</v>
      </c>
      <c r="G48" s="33"/>
      <c r="H48" s="33"/>
      <c r="I48" s="33"/>
      <c r="J48" s="33"/>
    </row>
    <row r="49" spans="1:10" ht="9" customHeight="1" x14ac:dyDescent="0.2">
      <c r="A49" s="33"/>
      <c r="B49" s="34"/>
      <c r="C49" s="33"/>
      <c r="D49" s="77"/>
      <c r="E49" s="33"/>
      <c r="F49" s="181"/>
      <c r="G49" s="33"/>
      <c r="H49" s="33"/>
      <c r="I49" s="33"/>
      <c r="J49" s="33"/>
    </row>
    <row r="50" spans="1:10" ht="12.75" customHeight="1" x14ac:dyDescent="0.2">
      <c r="A50" s="131" t="s">
        <v>228</v>
      </c>
      <c r="B50" s="131" t="s">
        <v>229</v>
      </c>
      <c r="C50" s="131" t="s">
        <v>230</v>
      </c>
      <c r="D50" s="131">
        <v>2</v>
      </c>
      <c r="E50" s="131" t="s">
        <v>142</v>
      </c>
      <c r="F50" s="147">
        <v>115.93</v>
      </c>
      <c r="G50" s="131">
        <v>39.443309999999997</v>
      </c>
      <c r="H50" s="131">
        <v>-75.977680000000007</v>
      </c>
      <c r="I50" s="131">
        <v>39.442270000000001</v>
      </c>
      <c r="J50" s="131">
        <v>-75.977800000000002</v>
      </c>
    </row>
    <row r="51" spans="1:10" ht="12.75" customHeight="1" x14ac:dyDescent="0.2">
      <c r="A51" s="131" t="s">
        <v>228</v>
      </c>
      <c r="B51" s="131" t="s">
        <v>231</v>
      </c>
      <c r="C51" s="131" t="s">
        <v>232</v>
      </c>
      <c r="D51" s="131">
        <v>1</v>
      </c>
      <c r="E51" s="131" t="s">
        <v>30</v>
      </c>
      <c r="F51" s="147">
        <v>232.57</v>
      </c>
      <c r="G51" s="131">
        <v>39.494900000000001</v>
      </c>
      <c r="H51" s="131">
        <v>-75.988950000000003</v>
      </c>
      <c r="I51" s="131">
        <v>39.492959999999997</v>
      </c>
      <c r="J51" s="131">
        <v>-75.98997</v>
      </c>
    </row>
    <row r="52" spans="1:10" ht="12.75" customHeight="1" x14ac:dyDescent="0.2">
      <c r="A52" s="131" t="s">
        <v>228</v>
      </c>
      <c r="B52" s="131" t="s">
        <v>233</v>
      </c>
      <c r="C52" s="131" t="s">
        <v>234</v>
      </c>
      <c r="D52" s="131">
        <v>3</v>
      </c>
      <c r="E52" s="131" t="s">
        <v>142</v>
      </c>
      <c r="F52" s="147">
        <v>737.29</v>
      </c>
      <c r="G52" s="131">
        <v>39.386339999999997</v>
      </c>
      <c r="H52" s="131">
        <v>-76.03528</v>
      </c>
      <c r="I52" s="131">
        <v>39.391039999999997</v>
      </c>
      <c r="J52" s="131">
        <v>-76.041330000000002</v>
      </c>
    </row>
    <row r="53" spans="1:10" ht="12.75" customHeight="1" x14ac:dyDescent="0.2">
      <c r="A53" s="131" t="s">
        <v>228</v>
      </c>
      <c r="B53" s="131" t="s">
        <v>235</v>
      </c>
      <c r="C53" s="131" t="s">
        <v>236</v>
      </c>
      <c r="D53" s="131">
        <v>3</v>
      </c>
      <c r="E53" s="131" t="s">
        <v>142</v>
      </c>
      <c r="F53" s="147">
        <v>833.81</v>
      </c>
      <c r="G53" s="131">
        <v>39.518650000000001</v>
      </c>
      <c r="H53" s="131">
        <v>-75.980829999999997</v>
      </c>
      <c r="I53" s="131">
        <v>39.526159999999997</v>
      </c>
      <c r="J53" s="131">
        <v>-75.980789999999999</v>
      </c>
    </row>
    <row r="54" spans="1:10" ht="12.75" customHeight="1" x14ac:dyDescent="0.2">
      <c r="A54" s="132" t="s">
        <v>228</v>
      </c>
      <c r="B54" s="132" t="s">
        <v>237</v>
      </c>
      <c r="C54" s="132" t="s">
        <v>238</v>
      </c>
      <c r="D54" s="132">
        <v>3</v>
      </c>
      <c r="E54" s="132" t="s">
        <v>142</v>
      </c>
      <c r="F54" s="148">
        <v>479.98</v>
      </c>
      <c r="G54" s="132">
        <v>39.433239999999998</v>
      </c>
      <c r="H54" s="132">
        <v>-75.990830000000003</v>
      </c>
      <c r="I54" s="132">
        <v>39.431750000000001</v>
      </c>
      <c r="J54" s="132">
        <v>-75.99606</v>
      </c>
    </row>
    <row r="55" spans="1:10" ht="12.75" customHeight="1" x14ac:dyDescent="0.2">
      <c r="A55" s="33"/>
      <c r="B55" s="34">
        <f>COUNTA(B50:B54)</f>
        <v>5</v>
      </c>
      <c r="C55" s="33"/>
      <c r="D55" s="77"/>
      <c r="E55" s="33"/>
      <c r="F55" s="181">
        <f>SUM(F50:F54)</f>
        <v>2399.58</v>
      </c>
      <c r="G55" s="33"/>
      <c r="H55" s="33"/>
      <c r="I55" s="33"/>
      <c r="J55" s="33"/>
    </row>
    <row r="56" spans="1:10" ht="9" customHeight="1" x14ac:dyDescent="0.2">
      <c r="A56" s="33"/>
      <c r="B56" s="34"/>
      <c r="C56" s="33"/>
      <c r="D56" s="77"/>
      <c r="E56" s="33"/>
      <c r="F56" s="181"/>
      <c r="G56" s="33"/>
      <c r="H56" s="33"/>
      <c r="I56" s="33"/>
      <c r="J56" s="33"/>
    </row>
    <row r="57" spans="1:10" ht="12.75" customHeight="1" x14ac:dyDescent="0.2">
      <c r="A57" s="131" t="s">
        <v>239</v>
      </c>
      <c r="B57" s="131" t="s">
        <v>240</v>
      </c>
      <c r="C57" s="131" t="s">
        <v>241</v>
      </c>
      <c r="D57" s="71">
        <v>2</v>
      </c>
      <c r="E57" s="71" t="s">
        <v>142</v>
      </c>
      <c r="F57" s="147">
        <v>138.62</v>
      </c>
      <c r="G57" s="131">
        <v>39.253480000000003</v>
      </c>
      <c r="H57" s="131">
        <v>-76.223690000000005</v>
      </c>
      <c r="I57" s="131">
        <v>39.254600000000003</v>
      </c>
      <c r="J57" s="131">
        <v>-76.222980000000007</v>
      </c>
    </row>
    <row r="58" spans="1:10" ht="12.75" customHeight="1" x14ac:dyDescent="0.2">
      <c r="A58" s="131" t="s">
        <v>239</v>
      </c>
      <c r="B58" s="131" t="s">
        <v>242</v>
      </c>
      <c r="C58" s="131" t="s">
        <v>243</v>
      </c>
      <c r="D58" s="71">
        <v>2</v>
      </c>
      <c r="E58" s="71" t="s">
        <v>142</v>
      </c>
      <c r="F58" s="147">
        <v>262.42</v>
      </c>
      <c r="G58" s="131">
        <v>39.362549999999999</v>
      </c>
      <c r="H58" s="131">
        <v>-76.115250000000003</v>
      </c>
      <c r="I58" s="131">
        <v>39.364759999999997</v>
      </c>
      <c r="J58" s="131">
        <v>-76.114170000000001</v>
      </c>
    </row>
    <row r="59" spans="1:10" ht="12.75" customHeight="1" x14ac:dyDescent="0.2">
      <c r="A59" s="131" t="s">
        <v>239</v>
      </c>
      <c r="B59" s="131" t="s">
        <v>244</v>
      </c>
      <c r="C59" s="131" t="s">
        <v>245</v>
      </c>
      <c r="D59" s="71">
        <v>1</v>
      </c>
      <c r="E59" s="71" t="s">
        <v>30</v>
      </c>
      <c r="F59" s="147">
        <v>86.42</v>
      </c>
      <c r="G59" s="131">
        <v>39.136879999999998</v>
      </c>
      <c r="H59" s="131">
        <v>-76.256609999999995</v>
      </c>
      <c r="I59" s="131">
        <v>39.137529999999998</v>
      </c>
      <c r="J59" s="131">
        <v>-76.257159999999999</v>
      </c>
    </row>
    <row r="60" spans="1:10" ht="12.75" customHeight="1" x14ac:dyDescent="0.2">
      <c r="A60" s="131" t="s">
        <v>239</v>
      </c>
      <c r="B60" s="131" t="s">
        <v>246</v>
      </c>
      <c r="C60" s="131" t="s">
        <v>247</v>
      </c>
      <c r="D60" s="71">
        <v>2</v>
      </c>
      <c r="E60" s="71" t="s">
        <v>30</v>
      </c>
      <c r="F60" s="147">
        <v>119.08</v>
      </c>
      <c r="G60" s="131">
        <v>39.23066</v>
      </c>
      <c r="H60" s="131">
        <v>-76.234009999999998</v>
      </c>
      <c r="I60" s="131">
        <v>39.229750000000003</v>
      </c>
      <c r="J60" s="131">
        <v>-76.234740000000002</v>
      </c>
    </row>
    <row r="61" spans="1:10" ht="12.75" customHeight="1" x14ac:dyDescent="0.2">
      <c r="A61" s="131" t="s">
        <v>239</v>
      </c>
      <c r="B61" s="131" t="s">
        <v>248</v>
      </c>
      <c r="C61" s="131" t="s">
        <v>249</v>
      </c>
      <c r="D61" s="71">
        <v>2</v>
      </c>
      <c r="E61" s="71" t="s">
        <v>142</v>
      </c>
      <c r="F61" s="147">
        <v>91.84</v>
      </c>
      <c r="G61" s="131">
        <v>39.21369</v>
      </c>
      <c r="H61" s="131">
        <v>-76.244759999999999</v>
      </c>
      <c r="I61" s="131">
        <v>39.214320000000001</v>
      </c>
      <c r="J61" s="131">
        <v>-76.244079999999997</v>
      </c>
    </row>
    <row r="62" spans="1:10" ht="12.75" customHeight="1" x14ac:dyDescent="0.2">
      <c r="A62" s="132" t="s">
        <v>239</v>
      </c>
      <c r="B62" s="132" t="s">
        <v>250</v>
      </c>
      <c r="C62" s="132" t="s">
        <v>251</v>
      </c>
      <c r="D62" s="72">
        <v>3</v>
      </c>
      <c r="E62" s="72" t="s">
        <v>30</v>
      </c>
      <c r="F62" s="148">
        <v>145.83000000000001</v>
      </c>
      <c r="G62" s="132">
        <v>39.358080000000001</v>
      </c>
      <c r="H62" s="132">
        <v>-76.120450000000005</v>
      </c>
      <c r="I62" s="132">
        <v>39.358930000000001</v>
      </c>
      <c r="J62" s="132">
        <v>-76.119159999999994</v>
      </c>
    </row>
    <row r="63" spans="1:10" ht="12.75" customHeight="1" x14ac:dyDescent="0.2">
      <c r="A63" s="33"/>
      <c r="B63" s="34">
        <f>COUNTA(B57:B62)</f>
        <v>6</v>
      </c>
      <c r="C63" s="33"/>
      <c r="D63" s="77"/>
      <c r="E63" s="33"/>
      <c r="F63" s="181">
        <f>SUM(F57:F62)</f>
        <v>844.21000000000015</v>
      </c>
      <c r="G63" s="33"/>
      <c r="H63" s="33"/>
      <c r="I63" s="33"/>
      <c r="J63" s="33"/>
    </row>
    <row r="64" spans="1:10" ht="9" customHeight="1" x14ac:dyDescent="0.2">
      <c r="A64" s="33"/>
      <c r="B64" s="34"/>
      <c r="C64" s="33"/>
      <c r="D64" s="77"/>
      <c r="E64" s="33"/>
      <c r="F64" s="181"/>
      <c r="G64" s="33"/>
      <c r="H64" s="33"/>
      <c r="I64" s="33"/>
      <c r="J64" s="33"/>
    </row>
    <row r="65" spans="1:10" ht="12.75" customHeight="1" x14ac:dyDescent="0.2">
      <c r="A65" s="131" t="s">
        <v>252</v>
      </c>
      <c r="B65" s="131" t="s">
        <v>253</v>
      </c>
      <c r="C65" s="131" t="s">
        <v>254</v>
      </c>
      <c r="D65" s="131">
        <v>3</v>
      </c>
      <c r="E65" s="131" t="s">
        <v>142</v>
      </c>
      <c r="F65" s="147">
        <v>199.39</v>
      </c>
      <c r="G65" s="131">
        <v>38.961199999999998</v>
      </c>
      <c r="H65" s="131">
        <v>-76.350999999999999</v>
      </c>
      <c r="I65" s="131">
        <v>38.959600000000002</v>
      </c>
      <c r="J65" s="131">
        <v>-76.352040000000002</v>
      </c>
    </row>
    <row r="66" spans="1:10" ht="12.75" customHeight="1" x14ac:dyDescent="0.2">
      <c r="A66" s="132" t="s">
        <v>252</v>
      </c>
      <c r="B66" s="132" t="s">
        <v>255</v>
      </c>
      <c r="C66" s="132" t="s">
        <v>256</v>
      </c>
      <c r="D66" s="132">
        <v>3</v>
      </c>
      <c r="E66" s="132" t="s">
        <v>30</v>
      </c>
      <c r="F66" s="148">
        <v>202.94</v>
      </c>
      <c r="G66" s="132">
        <v>38.956800000000001</v>
      </c>
      <c r="H66" s="132">
        <v>-76.354780000000005</v>
      </c>
      <c r="I66" s="132">
        <v>38.958170000000003</v>
      </c>
      <c r="J66" s="132">
        <v>-76.353219999999993</v>
      </c>
    </row>
    <row r="67" spans="1:10" ht="12.75" customHeight="1" x14ac:dyDescent="0.2">
      <c r="A67" s="33"/>
      <c r="B67" s="34">
        <f>COUNTA(B65:B66)</f>
        <v>2</v>
      </c>
      <c r="C67" s="33"/>
      <c r="D67" s="77"/>
      <c r="E67" s="33"/>
      <c r="F67" s="181">
        <f>SUM(F65:F66)</f>
        <v>402.33</v>
      </c>
      <c r="G67" s="33"/>
      <c r="H67" s="33"/>
      <c r="I67" s="33"/>
      <c r="J67" s="33"/>
    </row>
    <row r="68" spans="1:10" ht="9" customHeight="1" x14ac:dyDescent="0.2">
      <c r="A68" s="33"/>
      <c r="B68" s="34"/>
      <c r="C68" s="33"/>
      <c r="D68" s="77"/>
      <c r="E68" s="33"/>
      <c r="F68" s="181"/>
      <c r="G68" s="33"/>
      <c r="H68" s="33"/>
      <c r="I68" s="33"/>
      <c r="J68" s="33"/>
    </row>
    <row r="69" spans="1:10" ht="12.75" customHeight="1" x14ac:dyDescent="0.2">
      <c r="A69" s="131" t="s">
        <v>257</v>
      </c>
      <c r="B69" s="131" t="s">
        <v>258</v>
      </c>
      <c r="C69" s="131" t="s">
        <v>259</v>
      </c>
      <c r="D69" s="131">
        <v>3</v>
      </c>
      <c r="E69" s="131" t="s">
        <v>30</v>
      </c>
      <c r="F69" s="147">
        <v>419.92</v>
      </c>
      <c r="G69" s="131">
        <v>38.015970000000003</v>
      </c>
      <c r="H69" s="131">
        <v>-75.87079</v>
      </c>
      <c r="I69" s="131">
        <v>38.016559999999998</v>
      </c>
      <c r="J69" s="131">
        <v>-75.868560000000002</v>
      </c>
    </row>
    <row r="70" spans="1:10" ht="12.75" customHeight="1" x14ac:dyDescent="0.2">
      <c r="A70" s="132" t="s">
        <v>257</v>
      </c>
      <c r="B70" s="132" t="s">
        <v>260</v>
      </c>
      <c r="C70" s="132" t="s">
        <v>261</v>
      </c>
      <c r="D70" s="132">
        <v>3</v>
      </c>
      <c r="E70" s="132" t="s">
        <v>30</v>
      </c>
      <c r="F70" s="148">
        <v>103.72</v>
      </c>
      <c r="G70" s="132">
        <v>37.991529999999997</v>
      </c>
      <c r="H70" s="132">
        <v>-75.856549999999999</v>
      </c>
      <c r="I70" s="132">
        <v>37.992420000000003</v>
      </c>
      <c r="J70" s="132">
        <v>-75.856189999999998</v>
      </c>
    </row>
    <row r="71" spans="1:10" ht="12.75" customHeight="1" x14ac:dyDescent="0.2">
      <c r="A71" s="33"/>
      <c r="B71" s="34">
        <f>COUNTA(B69:B70)</f>
        <v>2</v>
      </c>
      <c r="C71" s="33"/>
      <c r="D71" s="77"/>
      <c r="E71" s="33"/>
      <c r="F71" s="181">
        <f>SUM(F69:F70)</f>
        <v>523.64</v>
      </c>
      <c r="G71" s="33"/>
      <c r="H71" s="33"/>
      <c r="I71" s="33"/>
      <c r="J71" s="33"/>
    </row>
    <row r="72" spans="1:10" ht="9" customHeight="1" x14ac:dyDescent="0.2">
      <c r="A72" s="33"/>
      <c r="B72" s="34"/>
      <c r="C72" s="33"/>
      <c r="D72" s="77"/>
      <c r="E72" s="33"/>
      <c r="F72" s="181"/>
      <c r="G72" s="33"/>
      <c r="H72" s="33"/>
      <c r="I72" s="33"/>
      <c r="J72" s="33"/>
    </row>
    <row r="73" spans="1:10" ht="12.75" customHeight="1" x14ac:dyDescent="0.2">
      <c r="A73" s="131" t="s">
        <v>262</v>
      </c>
      <c r="B73" s="131" t="s">
        <v>263</v>
      </c>
      <c r="C73" s="131" t="s">
        <v>264</v>
      </c>
      <c r="D73" s="131">
        <v>1</v>
      </c>
      <c r="E73" s="131" t="s">
        <v>142</v>
      </c>
      <c r="F73" s="147">
        <v>426.88</v>
      </c>
      <c r="G73" s="131">
        <v>38.259749999999997</v>
      </c>
      <c r="H73" s="131">
        <v>-76.399420000000006</v>
      </c>
      <c r="I73" s="131">
        <v>38.263550000000002</v>
      </c>
      <c r="J73" s="131">
        <v>-76.398669999999996</v>
      </c>
    </row>
    <row r="74" spans="1:10" ht="12.75" customHeight="1" x14ac:dyDescent="0.2">
      <c r="A74" s="131" t="s">
        <v>262</v>
      </c>
      <c r="B74" s="131" t="s">
        <v>265</v>
      </c>
      <c r="C74" s="131" t="s">
        <v>266</v>
      </c>
      <c r="D74" s="131">
        <v>1</v>
      </c>
      <c r="E74" s="131" t="s">
        <v>30</v>
      </c>
      <c r="F74" s="147">
        <v>235.31</v>
      </c>
      <c r="G74" s="131">
        <v>38.19753</v>
      </c>
      <c r="H74" s="131">
        <v>-76.366780000000006</v>
      </c>
      <c r="I74" s="131">
        <v>38.198979999999999</v>
      </c>
      <c r="J74" s="131">
        <v>-76.368740000000003</v>
      </c>
    </row>
    <row r="75" spans="1:10" ht="12.75" customHeight="1" x14ac:dyDescent="0.2">
      <c r="A75" s="132" t="s">
        <v>262</v>
      </c>
      <c r="B75" s="132" t="s">
        <v>267</v>
      </c>
      <c r="C75" s="132" t="s">
        <v>268</v>
      </c>
      <c r="D75" s="132">
        <v>1</v>
      </c>
      <c r="E75" s="132" t="s">
        <v>30</v>
      </c>
      <c r="F75" s="148">
        <v>250.94</v>
      </c>
      <c r="G75" s="132">
        <v>38.043430000000001</v>
      </c>
      <c r="H75" s="132">
        <v>-76.323809999999995</v>
      </c>
      <c r="I75" s="132">
        <v>38.045520000000003</v>
      </c>
      <c r="J75" s="132">
        <v>-76.3249</v>
      </c>
    </row>
    <row r="76" spans="1:10" ht="12.75" customHeight="1" x14ac:dyDescent="0.2">
      <c r="A76" s="33"/>
      <c r="B76" s="34">
        <f>COUNTA(B73:B75)</f>
        <v>3</v>
      </c>
      <c r="C76" s="33"/>
      <c r="D76" s="77"/>
      <c r="E76" s="33"/>
      <c r="F76" s="181">
        <f>SUM(F73:F75)</f>
        <v>913.13000000000011</v>
      </c>
      <c r="G76" s="33"/>
      <c r="H76" s="33"/>
      <c r="I76" s="33"/>
      <c r="J76" s="33"/>
    </row>
    <row r="77" spans="1:10" ht="8.25" customHeight="1" x14ac:dyDescent="0.2">
      <c r="A77" s="33"/>
      <c r="B77" s="34"/>
      <c r="C77" s="33"/>
      <c r="D77" s="77"/>
      <c r="E77" s="33"/>
      <c r="F77" s="181"/>
      <c r="G77" s="33"/>
      <c r="H77" s="33"/>
      <c r="I77" s="33"/>
      <c r="J77" s="33"/>
    </row>
    <row r="78" spans="1:10" ht="12.75" customHeight="1" x14ac:dyDescent="0.2">
      <c r="A78" s="131" t="s">
        <v>269</v>
      </c>
      <c r="B78" s="131" t="s">
        <v>270</v>
      </c>
      <c r="C78" s="131" t="s">
        <v>271</v>
      </c>
      <c r="D78" s="131">
        <v>1</v>
      </c>
      <c r="E78" s="131" t="s">
        <v>30</v>
      </c>
      <c r="F78" s="147">
        <v>2724.94</v>
      </c>
      <c r="G78" s="131">
        <v>38.236690000000003</v>
      </c>
      <c r="H78" s="131">
        <v>-75.13476</v>
      </c>
      <c r="I78" s="131">
        <v>38.213720000000002</v>
      </c>
      <c r="J78" s="131">
        <v>-75.145740000000004</v>
      </c>
    </row>
    <row r="79" spans="1:10" ht="12.75" customHeight="1" x14ac:dyDescent="0.2">
      <c r="A79" s="131" t="s">
        <v>269</v>
      </c>
      <c r="B79" s="131" t="s">
        <v>272</v>
      </c>
      <c r="C79" s="131" t="s">
        <v>273</v>
      </c>
      <c r="D79" s="131">
        <v>1</v>
      </c>
      <c r="E79" s="131" t="s">
        <v>30</v>
      </c>
      <c r="F79" s="147">
        <v>17.170000000000002</v>
      </c>
      <c r="G79" s="131">
        <v>38.213709999999999</v>
      </c>
      <c r="H79" s="131">
        <v>-75.145790000000005</v>
      </c>
      <c r="I79" s="131">
        <v>38.213560000000001</v>
      </c>
      <c r="J79" s="131">
        <v>-75.145809999999997</v>
      </c>
    </row>
    <row r="80" spans="1:10" ht="12.75" customHeight="1" x14ac:dyDescent="0.2">
      <c r="A80" s="131" t="s">
        <v>269</v>
      </c>
      <c r="B80" s="131" t="s">
        <v>274</v>
      </c>
      <c r="C80" s="131" t="s">
        <v>275</v>
      </c>
      <c r="D80" s="131">
        <v>1</v>
      </c>
      <c r="E80" s="131" t="s">
        <v>30</v>
      </c>
      <c r="F80" s="147">
        <v>1033.17</v>
      </c>
      <c r="G80" s="131">
        <v>38.206710000000001</v>
      </c>
      <c r="H80" s="131">
        <v>-75.148849999999996</v>
      </c>
      <c r="I80" s="131">
        <v>38.197870000000002</v>
      </c>
      <c r="J80" s="131">
        <v>-75.152550000000005</v>
      </c>
    </row>
    <row r="81" spans="1:10" ht="12.75" customHeight="1" x14ac:dyDescent="0.2">
      <c r="A81" s="131" t="s">
        <v>269</v>
      </c>
      <c r="B81" s="131" t="s">
        <v>276</v>
      </c>
      <c r="C81" s="131" t="s">
        <v>277</v>
      </c>
      <c r="D81" s="131">
        <v>1</v>
      </c>
      <c r="E81" s="131" t="s">
        <v>30</v>
      </c>
      <c r="F81" s="147">
        <v>3936.44</v>
      </c>
      <c r="G81" s="131">
        <v>38.32443</v>
      </c>
      <c r="H81" s="131">
        <v>-75.085509999999999</v>
      </c>
      <c r="I81" s="131">
        <v>38.358199999999997</v>
      </c>
      <c r="J81" s="131">
        <v>-75.071749999999994</v>
      </c>
    </row>
    <row r="82" spans="1:10" ht="12.75" customHeight="1" x14ac:dyDescent="0.2">
      <c r="A82" s="131" t="s">
        <v>269</v>
      </c>
      <c r="B82" s="131" t="s">
        <v>278</v>
      </c>
      <c r="C82" s="131" t="s">
        <v>279</v>
      </c>
      <c r="D82" s="131">
        <v>1</v>
      </c>
      <c r="E82" s="131" t="s">
        <v>30</v>
      </c>
      <c r="F82" s="147">
        <v>2353.83</v>
      </c>
      <c r="G82" s="131">
        <v>38.358199999999997</v>
      </c>
      <c r="H82" s="131">
        <v>-75.071749999999994</v>
      </c>
      <c r="I82" s="131">
        <v>38.378779999999999</v>
      </c>
      <c r="J82" s="131">
        <v>-75.065299999999993</v>
      </c>
    </row>
    <row r="83" spans="1:10" ht="12.75" customHeight="1" x14ac:dyDescent="0.2">
      <c r="A83" s="131" t="s">
        <v>269</v>
      </c>
      <c r="B83" s="131" t="s">
        <v>280</v>
      </c>
      <c r="C83" s="131" t="s">
        <v>281</v>
      </c>
      <c r="D83" s="131">
        <v>1</v>
      </c>
      <c r="E83" s="131" t="s">
        <v>30</v>
      </c>
      <c r="F83" s="147">
        <v>1851.71</v>
      </c>
      <c r="G83" s="131">
        <v>38.378779999999999</v>
      </c>
      <c r="H83" s="131">
        <v>-75.065299999999993</v>
      </c>
      <c r="I83" s="131">
        <v>38.395009999999999</v>
      </c>
      <c r="J83" s="131">
        <v>-75.060360000000003</v>
      </c>
    </row>
    <row r="84" spans="1:10" ht="12.75" customHeight="1" x14ac:dyDescent="0.2">
      <c r="A84" s="131" t="s">
        <v>269</v>
      </c>
      <c r="B84" s="131" t="s">
        <v>282</v>
      </c>
      <c r="C84" s="131" t="s">
        <v>283</v>
      </c>
      <c r="D84" s="131">
        <v>1</v>
      </c>
      <c r="E84" s="131" t="s">
        <v>30</v>
      </c>
      <c r="F84" s="147">
        <v>2006.42</v>
      </c>
      <c r="G84" s="131">
        <v>38.395009999999999</v>
      </c>
      <c r="H84" s="131">
        <v>-75.060360000000003</v>
      </c>
      <c r="I84" s="131">
        <v>38.412649999999999</v>
      </c>
      <c r="J84" s="131">
        <v>-75.055350000000004</v>
      </c>
    </row>
    <row r="85" spans="1:10" ht="12.75" customHeight="1" x14ac:dyDescent="0.2">
      <c r="A85" s="131" t="s">
        <v>269</v>
      </c>
      <c r="B85" s="131" t="s">
        <v>284</v>
      </c>
      <c r="C85" s="131" t="s">
        <v>285</v>
      </c>
      <c r="D85" s="131">
        <v>1</v>
      </c>
      <c r="E85" s="131" t="s">
        <v>30</v>
      </c>
      <c r="F85" s="147">
        <v>2092.69</v>
      </c>
      <c r="G85" s="131">
        <v>38.412649999999999</v>
      </c>
      <c r="H85" s="131">
        <v>-75.055350000000004</v>
      </c>
      <c r="I85" s="131">
        <v>38.431319999999999</v>
      </c>
      <c r="J85" s="131">
        <v>-75.052090000000007</v>
      </c>
    </row>
    <row r="86" spans="1:10" ht="12.75" customHeight="1" x14ac:dyDescent="0.2">
      <c r="A86" s="131" t="s">
        <v>269</v>
      </c>
      <c r="B86" s="131" t="s">
        <v>286</v>
      </c>
      <c r="C86" s="131" t="s">
        <v>287</v>
      </c>
      <c r="D86" s="131">
        <v>1</v>
      </c>
      <c r="E86" s="131" t="s">
        <v>30</v>
      </c>
      <c r="F86" s="147">
        <v>2125.71</v>
      </c>
      <c r="G86" s="131">
        <v>38.431319999999999</v>
      </c>
      <c r="H86" s="131">
        <v>-75.052090000000007</v>
      </c>
      <c r="I86" s="131">
        <v>38.450339999999997</v>
      </c>
      <c r="J86" s="131">
        <v>-75.049250000000001</v>
      </c>
    </row>
    <row r="87" spans="1:10" ht="12.75" customHeight="1" x14ac:dyDescent="0.2">
      <c r="A87" s="132" t="s">
        <v>269</v>
      </c>
      <c r="B87" s="132" t="s">
        <v>288</v>
      </c>
      <c r="C87" s="132" t="s">
        <v>289</v>
      </c>
      <c r="D87" s="132">
        <v>1</v>
      </c>
      <c r="E87" s="132" t="s">
        <v>30</v>
      </c>
      <c r="F87" s="148">
        <v>1021.22</v>
      </c>
      <c r="G87" s="132">
        <v>38.202109999999998</v>
      </c>
      <c r="H87" s="132">
        <v>-75.151730000000001</v>
      </c>
      <c r="I87" s="132">
        <v>38.193300000000001</v>
      </c>
      <c r="J87" s="132">
        <v>-75.155069999999995</v>
      </c>
    </row>
    <row r="88" spans="1:10" ht="12.75" customHeight="1" x14ac:dyDescent="0.2">
      <c r="A88" s="33"/>
      <c r="B88" s="34">
        <f>COUNTA(B78:B87)</f>
        <v>10</v>
      </c>
      <c r="C88" s="33"/>
      <c r="D88" s="33"/>
      <c r="E88" s="77"/>
      <c r="F88" s="181">
        <f>SUM(F78:F87)</f>
        <v>19163.3</v>
      </c>
      <c r="G88" s="33"/>
      <c r="H88" s="33"/>
      <c r="I88" s="33"/>
      <c r="J88" s="33"/>
    </row>
    <row r="89" spans="1:10" ht="12.75" customHeight="1" x14ac:dyDescent="0.2">
      <c r="A89" s="33"/>
      <c r="B89" s="34"/>
      <c r="C89" s="33"/>
      <c r="D89" s="33"/>
      <c r="E89" s="77"/>
      <c r="F89" s="150"/>
      <c r="G89" s="33"/>
      <c r="H89" s="33"/>
      <c r="I89" s="33"/>
      <c r="J89" s="33"/>
    </row>
    <row r="90" spans="1:10" ht="12.75" customHeight="1" x14ac:dyDescent="0.2">
      <c r="A90" s="33"/>
      <c r="C90" s="102" t="s">
        <v>98</v>
      </c>
      <c r="D90" s="103"/>
      <c r="E90" s="104"/>
      <c r="G90" s="33"/>
      <c r="H90" s="33"/>
      <c r="I90" s="33"/>
      <c r="J90" s="33"/>
    </row>
    <row r="91" spans="1:10" s="2" customFormat="1" ht="12.75" customHeight="1" x14ac:dyDescent="0.15">
      <c r="C91" s="98" t="s">
        <v>96</v>
      </c>
      <c r="D91" s="99">
        <f>SUM(B30+B36+B48+B55+B63+B67+B71+B76+B88)</f>
        <v>70</v>
      </c>
      <c r="E91" s="104"/>
      <c r="F91" s="152"/>
      <c r="G91" s="54"/>
      <c r="H91" s="54"/>
      <c r="I91" s="54"/>
      <c r="J91" s="54"/>
    </row>
    <row r="92" spans="1:10" ht="12.75" customHeight="1" x14ac:dyDescent="0.2">
      <c r="A92" s="47"/>
      <c r="B92" s="47"/>
      <c r="C92" s="98" t="s">
        <v>97</v>
      </c>
      <c r="D92" s="100">
        <f>SUM(F30+F36+F48+F55+F63+F67+F71+F76+F88)</f>
        <v>32189.64</v>
      </c>
      <c r="E92" s="101" t="s">
        <v>290</v>
      </c>
      <c r="F92" s="153"/>
      <c r="G92" s="46"/>
      <c r="H92" s="46"/>
      <c r="I92" s="46"/>
      <c r="J92" s="4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Maryland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09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5" width="9.57031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3.25" customHeight="1" x14ac:dyDescent="0.15">
      <c r="A1" s="25" t="s">
        <v>12</v>
      </c>
      <c r="B1" s="25" t="s">
        <v>13</v>
      </c>
      <c r="C1" s="25" t="s">
        <v>66</v>
      </c>
      <c r="D1" s="3" t="s">
        <v>69</v>
      </c>
      <c r="E1" s="3" t="s">
        <v>317</v>
      </c>
      <c r="F1" s="3" t="s">
        <v>300</v>
      </c>
      <c r="G1" s="3" t="s">
        <v>301</v>
      </c>
      <c r="H1" s="3" t="s">
        <v>302</v>
      </c>
      <c r="I1" s="78" t="s">
        <v>291</v>
      </c>
    </row>
    <row r="2" spans="1:9" ht="12.75" customHeight="1" x14ac:dyDescent="0.2">
      <c r="A2" s="71" t="s">
        <v>143</v>
      </c>
      <c r="B2" s="71" t="s">
        <v>144</v>
      </c>
      <c r="C2" s="71" t="s">
        <v>145</v>
      </c>
      <c r="D2" s="131">
        <v>1</v>
      </c>
      <c r="E2" s="71" t="s">
        <v>29</v>
      </c>
      <c r="F2" s="71">
        <v>98</v>
      </c>
      <c r="G2" s="71">
        <v>0.5</v>
      </c>
      <c r="H2" s="71">
        <v>0</v>
      </c>
      <c r="I2" s="147">
        <v>46.47</v>
      </c>
    </row>
    <row r="3" spans="1:9" ht="12.75" customHeight="1" x14ac:dyDescent="0.2">
      <c r="A3" s="71" t="s">
        <v>143</v>
      </c>
      <c r="B3" s="71" t="s">
        <v>146</v>
      </c>
      <c r="C3" s="71" t="s">
        <v>147</v>
      </c>
      <c r="D3" s="131">
        <v>2</v>
      </c>
      <c r="E3" s="71" t="s">
        <v>29</v>
      </c>
      <c r="F3" s="71">
        <v>98</v>
      </c>
      <c r="G3" s="71">
        <v>0.5</v>
      </c>
      <c r="H3" s="71">
        <v>0</v>
      </c>
      <c r="I3" s="147">
        <v>42.88</v>
      </c>
    </row>
    <row r="4" spans="1:9" ht="12.75" customHeight="1" x14ac:dyDescent="0.2">
      <c r="A4" s="71" t="s">
        <v>143</v>
      </c>
      <c r="B4" s="71" t="s">
        <v>148</v>
      </c>
      <c r="C4" s="71" t="s">
        <v>149</v>
      </c>
      <c r="D4" s="131">
        <v>2</v>
      </c>
      <c r="E4" s="71" t="s">
        <v>29</v>
      </c>
      <c r="F4" s="71">
        <v>98</v>
      </c>
      <c r="G4" s="71">
        <v>0.5</v>
      </c>
      <c r="H4" s="71">
        <v>0</v>
      </c>
      <c r="I4" s="147">
        <v>32.78</v>
      </c>
    </row>
    <row r="5" spans="1:9" ht="12.75" customHeight="1" x14ac:dyDescent="0.2">
      <c r="A5" s="71" t="s">
        <v>143</v>
      </c>
      <c r="B5" s="71" t="s">
        <v>150</v>
      </c>
      <c r="C5" s="71" t="s">
        <v>151</v>
      </c>
      <c r="D5" s="131">
        <v>1</v>
      </c>
      <c r="E5" s="71" t="s">
        <v>29</v>
      </c>
      <c r="F5" s="71">
        <v>98</v>
      </c>
      <c r="G5" s="71">
        <v>1</v>
      </c>
      <c r="H5" s="71">
        <v>0</v>
      </c>
      <c r="I5" s="147">
        <v>89.99</v>
      </c>
    </row>
    <row r="6" spans="1:9" ht="12.75" customHeight="1" x14ac:dyDescent="0.2">
      <c r="A6" s="71" t="s">
        <v>143</v>
      </c>
      <c r="B6" s="71" t="s">
        <v>152</v>
      </c>
      <c r="C6" s="71" t="s">
        <v>153</v>
      </c>
      <c r="D6" s="131">
        <v>1</v>
      </c>
      <c r="E6" s="71" t="s">
        <v>29</v>
      </c>
      <c r="F6" s="71">
        <v>98</v>
      </c>
      <c r="G6" s="71">
        <v>0.25</v>
      </c>
      <c r="H6" s="71">
        <v>0</v>
      </c>
      <c r="I6" s="147">
        <v>52.12</v>
      </c>
    </row>
    <row r="7" spans="1:9" ht="12.75" customHeight="1" x14ac:dyDescent="0.2">
      <c r="A7" s="71" t="s">
        <v>143</v>
      </c>
      <c r="B7" s="71" t="s">
        <v>154</v>
      </c>
      <c r="C7" s="71" t="s">
        <v>155</v>
      </c>
      <c r="D7" s="131">
        <v>3</v>
      </c>
      <c r="E7" s="71" t="s">
        <v>29</v>
      </c>
      <c r="F7" s="71">
        <v>98</v>
      </c>
      <c r="G7" s="71">
        <v>0.5</v>
      </c>
      <c r="H7" s="71">
        <v>0</v>
      </c>
      <c r="I7" s="147">
        <v>30.13</v>
      </c>
    </row>
    <row r="8" spans="1:9" ht="12.75" customHeight="1" x14ac:dyDescent="0.2">
      <c r="A8" s="71" t="s">
        <v>143</v>
      </c>
      <c r="B8" s="71" t="s">
        <v>156</v>
      </c>
      <c r="C8" s="71" t="s">
        <v>157</v>
      </c>
      <c r="D8" s="131">
        <v>2</v>
      </c>
      <c r="E8" s="71" t="s">
        <v>29</v>
      </c>
      <c r="F8" s="71">
        <v>98</v>
      </c>
      <c r="G8" s="71">
        <v>1</v>
      </c>
      <c r="H8" s="71">
        <v>0</v>
      </c>
      <c r="I8" s="147">
        <v>375.12</v>
      </c>
    </row>
    <row r="9" spans="1:9" ht="12.75" customHeight="1" x14ac:dyDescent="0.2">
      <c r="A9" s="71" t="s">
        <v>143</v>
      </c>
      <c r="B9" s="71" t="s">
        <v>158</v>
      </c>
      <c r="C9" s="71" t="s">
        <v>159</v>
      </c>
      <c r="D9" s="131">
        <v>3</v>
      </c>
      <c r="E9" s="71" t="s">
        <v>29</v>
      </c>
      <c r="F9" s="71">
        <v>98</v>
      </c>
      <c r="G9" s="71">
        <v>0.25</v>
      </c>
      <c r="H9" s="71">
        <v>0</v>
      </c>
      <c r="I9" s="147">
        <v>19.75</v>
      </c>
    </row>
    <row r="10" spans="1:9" ht="12.75" customHeight="1" x14ac:dyDescent="0.2">
      <c r="A10" s="71" t="s">
        <v>143</v>
      </c>
      <c r="B10" s="71" t="s">
        <v>160</v>
      </c>
      <c r="C10" s="71" t="s">
        <v>161</v>
      </c>
      <c r="D10" s="131">
        <v>2</v>
      </c>
      <c r="E10" s="71" t="s">
        <v>29</v>
      </c>
      <c r="F10" s="71">
        <v>98</v>
      </c>
      <c r="G10" s="71">
        <v>0.5</v>
      </c>
      <c r="H10" s="71">
        <v>0</v>
      </c>
      <c r="I10" s="147">
        <v>101.95</v>
      </c>
    </row>
    <row r="11" spans="1:9" ht="12.75" customHeight="1" x14ac:dyDescent="0.2">
      <c r="A11" s="71" t="s">
        <v>143</v>
      </c>
      <c r="B11" s="71" t="s">
        <v>162</v>
      </c>
      <c r="C11" s="71" t="s">
        <v>163</v>
      </c>
      <c r="D11" s="131">
        <v>2</v>
      </c>
      <c r="E11" s="71" t="s">
        <v>29</v>
      </c>
      <c r="F11" s="71">
        <v>98</v>
      </c>
      <c r="G11" s="71">
        <v>0.5</v>
      </c>
      <c r="H11" s="71">
        <v>0</v>
      </c>
      <c r="I11" s="147">
        <v>32.630000000000003</v>
      </c>
    </row>
    <row r="12" spans="1:9" ht="12.75" customHeight="1" x14ac:dyDescent="0.2">
      <c r="A12" s="71" t="s">
        <v>143</v>
      </c>
      <c r="B12" s="71" t="s">
        <v>164</v>
      </c>
      <c r="C12" s="71" t="s">
        <v>165</v>
      </c>
      <c r="D12" s="131">
        <v>2</v>
      </c>
      <c r="E12" s="71" t="s">
        <v>29</v>
      </c>
      <c r="F12" s="71">
        <v>98</v>
      </c>
      <c r="G12" s="71">
        <v>0.25</v>
      </c>
      <c r="H12" s="71">
        <v>0</v>
      </c>
      <c r="I12" s="147">
        <v>75.349999999999994</v>
      </c>
    </row>
    <row r="13" spans="1:9" ht="12.75" customHeight="1" x14ac:dyDescent="0.2">
      <c r="A13" s="71" t="s">
        <v>143</v>
      </c>
      <c r="B13" s="71" t="s">
        <v>168</v>
      </c>
      <c r="C13" s="71" t="s">
        <v>169</v>
      </c>
      <c r="D13" s="131">
        <v>3</v>
      </c>
      <c r="E13" s="71" t="s">
        <v>29</v>
      </c>
      <c r="F13" s="71">
        <v>98</v>
      </c>
      <c r="G13" s="71">
        <v>0.5</v>
      </c>
      <c r="H13" s="71">
        <v>0</v>
      </c>
      <c r="I13" s="147">
        <v>79.89</v>
      </c>
    </row>
    <row r="14" spans="1:9" ht="12.75" customHeight="1" x14ac:dyDescent="0.2">
      <c r="A14" s="71" t="s">
        <v>143</v>
      </c>
      <c r="B14" s="71" t="s">
        <v>166</v>
      </c>
      <c r="C14" s="71" t="s">
        <v>167</v>
      </c>
      <c r="D14" s="131">
        <v>3</v>
      </c>
      <c r="E14" s="71" t="s">
        <v>29</v>
      </c>
      <c r="F14" s="71">
        <v>98</v>
      </c>
      <c r="G14" s="71">
        <v>0.5</v>
      </c>
      <c r="H14" s="71">
        <v>0</v>
      </c>
      <c r="I14" s="147">
        <v>368.08</v>
      </c>
    </row>
    <row r="15" spans="1:9" ht="12.75" customHeight="1" x14ac:dyDescent="0.2">
      <c r="A15" s="71" t="s">
        <v>143</v>
      </c>
      <c r="B15" s="71" t="s">
        <v>170</v>
      </c>
      <c r="C15" s="71" t="s">
        <v>171</v>
      </c>
      <c r="D15" s="131">
        <v>2</v>
      </c>
      <c r="E15" s="71" t="s">
        <v>29</v>
      </c>
      <c r="F15" s="71">
        <v>98</v>
      </c>
      <c r="G15" s="71">
        <v>0.5</v>
      </c>
      <c r="H15" s="71">
        <v>0</v>
      </c>
      <c r="I15" s="147">
        <v>30.14</v>
      </c>
    </row>
    <row r="16" spans="1:9" ht="12.75" customHeight="1" x14ac:dyDescent="0.2">
      <c r="A16" s="71" t="s">
        <v>143</v>
      </c>
      <c r="B16" s="71" t="s">
        <v>172</v>
      </c>
      <c r="C16" s="71" t="s">
        <v>173</v>
      </c>
      <c r="D16" s="131">
        <v>2</v>
      </c>
      <c r="E16" s="71" t="s">
        <v>29</v>
      </c>
      <c r="F16" s="71">
        <v>98</v>
      </c>
      <c r="G16" s="71">
        <v>0.5</v>
      </c>
      <c r="H16" s="71">
        <v>0</v>
      </c>
      <c r="I16" s="147">
        <v>239.29</v>
      </c>
    </row>
    <row r="17" spans="1:9" ht="12.75" customHeight="1" x14ac:dyDescent="0.2">
      <c r="A17" s="71" t="s">
        <v>143</v>
      </c>
      <c r="B17" s="71" t="s">
        <v>174</v>
      </c>
      <c r="C17" s="71" t="s">
        <v>175</v>
      </c>
      <c r="D17" s="131">
        <v>3</v>
      </c>
      <c r="E17" s="71" t="s">
        <v>29</v>
      </c>
      <c r="F17" s="71">
        <v>98</v>
      </c>
      <c r="G17" s="71">
        <v>0.5</v>
      </c>
      <c r="H17" s="71">
        <v>0</v>
      </c>
      <c r="I17" s="147">
        <v>26.76</v>
      </c>
    </row>
    <row r="18" spans="1:9" ht="12.75" customHeight="1" x14ac:dyDescent="0.2">
      <c r="A18" s="71" t="s">
        <v>143</v>
      </c>
      <c r="B18" s="71" t="s">
        <v>176</v>
      </c>
      <c r="C18" s="71" t="s">
        <v>177</v>
      </c>
      <c r="D18" s="131">
        <v>3</v>
      </c>
      <c r="E18" s="71" t="s">
        <v>29</v>
      </c>
      <c r="F18" s="71">
        <v>98</v>
      </c>
      <c r="G18" s="71">
        <v>0.5</v>
      </c>
      <c r="H18" s="71">
        <v>0</v>
      </c>
      <c r="I18" s="147">
        <v>29.69</v>
      </c>
    </row>
    <row r="19" spans="1:9" ht="12.75" customHeight="1" x14ac:dyDescent="0.2">
      <c r="A19" s="71" t="s">
        <v>143</v>
      </c>
      <c r="B19" s="71" t="s">
        <v>178</v>
      </c>
      <c r="C19" s="71" t="s">
        <v>179</v>
      </c>
      <c r="D19" s="131">
        <v>1</v>
      </c>
      <c r="E19" s="71" t="s">
        <v>29</v>
      </c>
      <c r="F19" s="71">
        <v>98</v>
      </c>
      <c r="G19" s="71">
        <v>0.5</v>
      </c>
      <c r="H19" s="71">
        <v>0</v>
      </c>
      <c r="I19" s="147">
        <v>75.98</v>
      </c>
    </row>
    <row r="20" spans="1:9" ht="12.75" customHeight="1" x14ac:dyDescent="0.2">
      <c r="A20" s="71" t="s">
        <v>143</v>
      </c>
      <c r="B20" s="71" t="s">
        <v>180</v>
      </c>
      <c r="C20" s="71" t="s">
        <v>181</v>
      </c>
      <c r="D20" s="131">
        <v>2</v>
      </c>
      <c r="E20" s="71" t="s">
        <v>29</v>
      </c>
      <c r="F20" s="71">
        <v>98</v>
      </c>
      <c r="G20" s="71">
        <v>1</v>
      </c>
      <c r="H20" s="71">
        <v>0</v>
      </c>
      <c r="I20" s="147">
        <v>54.97</v>
      </c>
    </row>
    <row r="21" spans="1:9" ht="12.75" customHeight="1" x14ac:dyDescent="0.2">
      <c r="A21" s="71" t="s">
        <v>143</v>
      </c>
      <c r="B21" s="71" t="s">
        <v>182</v>
      </c>
      <c r="C21" s="71" t="s">
        <v>183</v>
      </c>
      <c r="D21" s="131">
        <v>2</v>
      </c>
      <c r="E21" s="71" t="s">
        <v>29</v>
      </c>
      <c r="F21" s="71">
        <v>98</v>
      </c>
      <c r="G21" s="71">
        <v>0.5</v>
      </c>
      <c r="H21" s="71">
        <v>0</v>
      </c>
      <c r="I21" s="147">
        <v>45.15</v>
      </c>
    </row>
    <row r="22" spans="1:9" ht="12.75" customHeight="1" x14ac:dyDescent="0.2">
      <c r="A22" s="71" t="s">
        <v>143</v>
      </c>
      <c r="B22" s="71" t="s">
        <v>184</v>
      </c>
      <c r="C22" s="71" t="s">
        <v>185</v>
      </c>
      <c r="D22" s="131">
        <v>2</v>
      </c>
      <c r="E22" s="71" t="s">
        <v>29</v>
      </c>
      <c r="F22" s="71">
        <v>98</v>
      </c>
      <c r="G22" s="71">
        <v>1</v>
      </c>
      <c r="H22" s="71">
        <v>0</v>
      </c>
      <c r="I22" s="147">
        <v>139.54</v>
      </c>
    </row>
    <row r="23" spans="1:9" ht="12.75" customHeight="1" x14ac:dyDescent="0.2">
      <c r="A23" s="71" t="s">
        <v>143</v>
      </c>
      <c r="B23" s="71" t="s">
        <v>186</v>
      </c>
      <c r="C23" s="71" t="s">
        <v>187</v>
      </c>
      <c r="D23" s="131">
        <v>1</v>
      </c>
      <c r="E23" s="71" t="s">
        <v>29</v>
      </c>
      <c r="F23" s="71">
        <v>98</v>
      </c>
      <c r="G23" s="71">
        <v>1</v>
      </c>
      <c r="H23" s="71">
        <v>0</v>
      </c>
      <c r="I23" s="147">
        <v>14.65</v>
      </c>
    </row>
    <row r="24" spans="1:9" ht="12.75" customHeight="1" x14ac:dyDescent="0.2">
      <c r="A24" s="55" t="s">
        <v>143</v>
      </c>
      <c r="B24" s="55" t="s">
        <v>319</v>
      </c>
      <c r="C24" s="55" t="s">
        <v>320</v>
      </c>
      <c r="D24" s="165">
        <v>1</v>
      </c>
      <c r="E24" s="55" t="s">
        <v>29</v>
      </c>
      <c r="F24" s="55">
        <v>98</v>
      </c>
      <c r="G24" s="55">
        <v>1</v>
      </c>
      <c r="H24" s="55">
        <v>0</v>
      </c>
      <c r="I24" s="166">
        <v>253</v>
      </c>
    </row>
    <row r="25" spans="1:9" ht="12.75" customHeight="1" x14ac:dyDescent="0.2">
      <c r="A25" s="71" t="s">
        <v>143</v>
      </c>
      <c r="B25" s="71" t="s">
        <v>188</v>
      </c>
      <c r="C25" s="71" t="s">
        <v>189</v>
      </c>
      <c r="D25" s="131">
        <v>1</v>
      </c>
      <c r="E25" s="71" t="s">
        <v>29</v>
      </c>
      <c r="F25" s="71">
        <v>98</v>
      </c>
      <c r="G25" s="71">
        <v>0.5</v>
      </c>
      <c r="H25" s="71">
        <v>0</v>
      </c>
      <c r="I25" s="147">
        <v>720.65</v>
      </c>
    </row>
    <row r="26" spans="1:9" ht="12.75" customHeight="1" x14ac:dyDescent="0.2">
      <c r="A26" s="71" t="s">
        <v>143</v>
      </c>
      <c r="B26" s="71" t="s">
        <v>190</v>
      </c>
      <c r="C26" s="71" t="s">
        <v>191</v>
      </c>
      <c r="D26" s="131">
        <v>2</v>
      </c>
      <c r="E26" s="71" t="s">
        <v>29</v>
      </c>
      <c r="F26" s="71">
        <v>98</v>
      </c>
      <c r="G26" s="71">
        <v>0.5</v>
      </c>
      <c r="H26" s="71">
        <v>0</v>
      </c>
      <c r="I26" s="147">
        <v>112.35</v>
      </c>
    </row>
    <row r="27" spans="1:9" ht="12.75" customHeight="1" x14ac:dyDescent="0.2">
      <c r="A27" s="71" t="s">
        <v>143</v>
      </c>
      <c r="B27" s="71" t="s">
        <v>192</v>
      </c>
      <c r="C27" s="71" t="s">
        <v>193</v>
      </c>
      <c r="D27" s="131">
        <v>3</v>
      </c>
      <c r="E27" s="71" t="s">
        <v>29</v>
      </c>
      <c r="F27" s="71">
        <v>98</v>
      </c>
      <c r="G27" s="71">
        <v>0.5</v>
      </c>
      <c r="H27" s="71">
        <v>0</v>
      </c>
      <c r="I27" s="147">
        <v>46.84</v>
      </c>
    </row>
    <row r="28" spans="1:9" ht="12.75" customHeight="1" x14ac:dyDescent="0.2">
      <c r="A28" s="71" t="s">
        <v>143</v>
      </c>
      <c r="B28" s="71" t="s">
        <v>194</v>
      </c>
      <c r="C28" s="71" t="s">
        <v>195</v>
      </c>
      <c r="D28" s="131">
        <v>2</v>
      </c>
      <c r="E28" s="71" t="s">
        <v>29</v>
      </c>
      <c r="F28" s="71">
        <v>98</v>
      </c>
      <c r="G28" s="71">
        <v>0.5</v>
      </c>
      <c r="H28" s="71">
        <v>0</v>
      </c>
      <c r="I28" s="147">
        <v>87.77</v>
      </c>
    </row>
    <row r="29" spans="1:9" ht="12.75" customHeight="1" x14ac:dyDescent="0.2">
      <c r="A29" s="72" t="s">
        <v>143</v>
      </c>
      <c r="B29" s="72" t="s">
        <v>196</v>
      </c>
      <c r="C29" s="72" t="s">
        <v>197</v>
      </c>
      <c r="D29" s="132">
        <v>2</v>
      </c>
      <c r="E29" s="72" t="s">
        <v>29</v>
      </c>
      <c r="F29" s="72">
        <v>98</v>
      </c>
      <c r="G29" s="72">
        <v>0.25</v>
      </c>
      <c r="H29" s="72">
        <v>0</v>
      </c>
      <c r="I29" s="148">
        <v>49.63</v>
      </c>
    </row>
    <row r="30" spans="1:9" ht="12.75" customHeight="1" x14ac:dyDescent="0.2">
      <c r="A30" s="32"/>
      <c r="B30" s="61">
        <f>COUNTA(B2:B29)</f>
        <v>28</v>
      </c>
      <c r="C30" s="20"/>
      <c r="D30" s="20"/>
      <c r="E30" s="29">
        <f>COUNTIF(E2:E29, "Yes")</f>
        <v>28</v>
      </c>
      <c r="F30" s="20"/>
      <c r="G30" s="20"/>
      <c r="H30" s="29"/>
      <c r="I30" s="53">
        <f>SUM(I2:I29)</f>
        <v>3273.5500000000006</v>
      </c>
    </row>
    <row r="31" spans="1:9" ht="12.75" customHeight="1" x14ac:dyDescent="0.2">
      <c r="A31" s="32"/>
      <c r="B31" s="55"/>
      <c r="C31" s="32"/>
      <c r="D31" s="32"/>
      <c r="E31" s="32"/>
      <c r="F31" s="32"/>
      <c r="G31" s="32"/>
      <c r="H31" s="32"/>
      <c r="I31" s="149"/>
    </row>
    <row r="32" spans="1:9" ht="12.75" customHeight="1" x14ac:dyDescent="0.2">
      <c r="A32" s="71" t="s">
        <v>198</v>
      </c>
      <c r="B32" s="71" t="s">
        <v>199</v>
      </c>
      <c r="C32" s="71" t="s">
        <v>200</v>
      </c>
      <c r="D32" s="131">
        <v>2</v>
      </c>
      <c r="E32" s="71" t="s">
        <v>29</v>
      </c>
      <c r="F32" s="71">
        <v>98</v>
      </c>
      <c r="G32" s="71">
        <v>0.5</v>
      </c>
      <c r="H32" s="71">
        <v>0</v>
      </c>
      <c r="I32" s="147">
        <v>458.91</v>
      </c>
    </row>
    <row r="33" spans="1:11" ht="12.75" customHeight="1" x14ac:dyDescent="0.2">
      <c r="A33" s="71" t="s">
        <v>198</v>
      </c>
      <c r="B33" s="71" t="s">
        <v>201</v>
      </c>
      <c r="C33" s="71" t="s">
        <v>202</v>
      </c>
      <c r="D33" s="131">
        <v>2</v>
      </c>
      <c r="E33" s="71" t="s">
        <v>29</v>
      </c>
      <c r="F33" s="71">
        <v>98</v>
      </c>
      <c r="G33" s="71">
        <v>0.25</v>
      </c>
      <c r="H33" s="71">
        <v>0</v>
      </c>
      <c r="I33" s="147">
        <v>1349.49</v>
      </c>
    </row>
    <row r="34" spans="1:11" ht="12.75" customHeight="1" x14ac:dyDescent="0.2">
      <c r="A34" s="71" t="s">
        <v>198</v>
      </c>
      <c r="B34" s="71" t="s">
        <v>203</v>
      </c>
      <c r="C34" s="71" t="s">
        <v>204</v>
      </c>
      <c r="D34" s="131">
        <v>2</v>
      </c>
      <c r="E34" s="71" t="s">
        <v>29</v>
      </c>
      <c r="F34" s="71">
        <v>98</v>
      </c>
      <c r="G34" s="71">
        <v>0.25</v>
      </c>
      <c r="H34" s="71">
        <v>0</v>
      </c>
      <c r="I34" s="147">
        <v>211.4</v>
      </c>
    </row>
    <row r="35" spans="1:11" ht="12.75" customHeight="1" x14ac:dyDescent="0.2">
      <c r="A35" s="72" t="s">
        <v>198</v>
      </c>
      <c r="B35" s="72" t="s">
        <v>205</v>
      </c>
      <c r="C35" s="72" t="s">
        <v>206</v>
      </c>
      <c r="D35" s="132">
        <v>2</v>
      </c>
      <c r="E35" s="72" t="s">
        <v>29</v>
      </c>
      <c r="F35" s="72">
        <v>98</v>
      </c>
      <c r="G35" s="72">
        <v>0.25</v>
      </c>
      <c r="H35" s="72">
        <v>0</v>
      </c>
      <c r="I35" s="148">
        <v>512.42999999999995</v>
      </c>
    </row>
    <row r="36" spans="1:11" ht="12.75" customHeight="1" x14ac:dyDescent="0.2">
      <c r="A36" s="30"/>
      <c r="B36" s="20">
        <f>COUNTA(G32:G35)</f>
        <v>4</v>
      </c>
      <c r="C36" s="20"/>
      <c r="D36" s="20"/>
      <c r="E36" s="29">
        <f>COUNTIF(E32:E35, "Yes")</f>
        <v>4</v>
      </c>
      <c r="F36" s="32"/>
      <c r="G36" s="20"/>
      <c r="H36" s="29"/>
      <c r="I36" s="53">
        <f>SUM(I32:I35)</f>
        <v>2532.23</v>
      </c>
    </row>
    <row r="37" spans="1:11" ht="12.75" customHeight="1" x14ac:dyDescent="0.2">
      <c r="A37" s="32"/>
      <c r="B37" s="61"/>
      <c r="C37" s="32"/>
      <c r="D37" s="32"/>
      <c r="E37" s="32"/>
      <c r="F37" s="32"/>
      <c r="G37" s="32"/>
      <c r="H37" s="32"/>
      <c r="I37" s="149"/>
    </row>
    <row r="38" spans="1:11" ht="12.75" customHeight="1" x14ac:dyDescent="0.2">
      <c r="A38" s="71" t="s">
        <v>207</v>
      </c>
      <c r="B38" s="71" t="s">
        <v>208</v>
      </c>
      <c r="C38" s="71" t="s">
        <v>209</v>
      </c>
      <c r="D38" s="131">
        <v>1</v>
      </c>
      <c r="E38" s="71" t="s">
        <v>29</v>
      </c>
      <c r="F38" s="71">
        <v>98</v>
      </c>
      <c r="G38" s="71">
        <v>0.5</v>
      </c>
      <c r="H38" s="71">
        <v>0</v>
      </c>
      <c r="I38" s="147">
        <v>472.94</v>
      </c>
    </row>
    <row r="39" spans="1:11" ht="12.75" customHeight="1" x14ac:dyDescent="0.2">
      <c r="A39" s="71" t="s">
        <v>207</v>
      </c>
      <c r="B39" s="71" t="s">
        <v>210</v>
      </c>
      <c r="C39" s="71" t="s">
        <v>211</v>
      </c>
      <c r="D39" s="131">
        <v>1</v>
      </c>
      <c r="E39" s="71" t="s">
        <v>29</v>
      </c>
      <c r="F39" s="71">
        <v>98</v>
      </c>
      <c r="G39" s="71">
        <v>0.5</v>
      </c>
      <c r="H39" s="71">
        <v>0</v>
      </c>
      <c r="I39" s="147">
        <v>103.95</v>
      </c>
    </row>
    <row r="40" spans="1:11" ht="12.75" customHeight="1" x14ac:dyDescent="0.2">
      <c r="A40" s="71" t="s">
        <v>207</v>
      </c>
      <c r="B40" s="71" t="s">
        <v>212</v>
      </c>
      <c r="C40" s="71" t="s">
        <v>213</v>
      </c>
      <c r="D40" s="131">
        <v>2</v>
      </c>
      <c r="E40" s="71" t="s">
        <v>29</v>
      </c>
      <c r="F40" s="71">
        <v>98</v>
      </c>
      <c r="G40" s="71">
        <v>0.25</v>
      </c>
      <c r="H40" s="71">
        <v>0</v>
      </c>
      <c r="I40" s="147">
        <v>66.069999999999993</v>
      </c>
    </row>
    <row r="41" spans="1:11" ht="12.75" customHeight="1" x14ac:dyDescent="0.2">
      <c r="A41" s="71" t="s">
        <v>207</v>
      </c>
      <c r="B41" s="71" t="s">
        <v>214</v>
      </c>
      <c r="C41" s="71" t="s">
        <v>215</v>
      </c>
      <c r="D41" s="131">
        <v>2</v>
      </c>
      <c r="E41" s="71" t="s">
        <v>29</v>
      </c>
      <c r="F41" s="71">
        <v>98</v>
      </c>
      <c r="G41" s="71">
        <v>0.5</v>
      </c>
      <c r="H41" s="71">
        <v>0</v>
      </c>
      <c r="I41" s="147">
        <v>188.02</v>
      </c>
    </row>
    <row r="42" spans="1:11" ht="12.75" customHeight="1" x14ac:dyDescent="0.2">
      <c r="A42" s="71" t="s">
        <v>207</v>
      </c>
      <c r="B42" s="71" t="s">
        <v>216</v>
      </c>
      <c r="C42" s="71" t="s">
        <v>217</v>
      </c>
      <c r="D42" s="131">
        <v>2</v>
      </c>
      <c r="E42" s="71" t="s">
        <v>29</v>
      </c>
      <c r="F42" s="71">
        <v>98</v>
      </c>
      <c r="G42" s="71">
        <v>0.5</v>
      </c>
      <c r="H42" s="71">
        <v>0</v>
      </c>
      <c r="I42" s="147">
        <v>256.45</v>
      </c>
    </row>
    <row r="43" spans="1:11" ht="12.75" customHeight="1" x14ac:dyDescent="0.2">
      <c r="A43" s="71" t="s">
        <v>207</v>
      </c>
      <c r="B43" s="71" t="s">
        <v>218</v>
      </c>
      <c r="C43" s="71" t="s">
        <v>219</v>
      </c>
      <c r="D43" s="131">
        <v>2</v>
      </c>
      <c r="E43" s="71" t="s">
        <v>29</v>
      </c>
      <c r="F43" s="71">
        <v>98</v>
      </c>
      <c r="G43" s="71">
        <v>1</v>
      </c>
      <c r="H43" s="71">
        <v>0</v>
      </c>
      <c r="I43" s="147">
        <v>275.54000000000002</v>
      </c>
    </row>
    <row r="44" spans="1:11" ht="12.75" customHeight="1" x14ac:dyDescent="0.2">
      <c r="A44" s="71" t="s">
        <v>207</v>
      </c>
      <c r="B44" s="71" t="s">
        <v>220</v>
      </c>
      <c r="C44" s="71" t="s">
        <v>221</v>
      </c>
      <c r="D44" s="154">
        <v>1</v>
      </c>
      <c r="E44" s="71" t="s">
        <v>29</v>
      </c>
      <c r="F44" s="71">
        <v>98</v>
      </c>
      <c r="G44" s="71">
        <v>0.5</v>
      </c>
      <c r="H44" s="71">
        <v>0</v>
      </c>
      <c r="I44" s="147">
        <v>161.62</v>
      </c>
      <c r="J44" s="68"/>
      <c r="K44" s="68"/>
    </row>
    <row r="45" spans="1:11" ht="12.75" customHeight="1" x14ac:dyDescent="0.2">
      <c r="A45" s="71" t="s">
        <v>207</v>
      </c>
      <c r="B45" s="71" t="s">
        <v>222</v>
      </c>
      <c r="C45" s="71" t="s">
        <v>223</v>
      </c>
      <c r="D45" s="131">
        <v>3</v>
      </c>
      <c r="E45" s="71" t="s">
        <v>29</v>
      </c>
      <c r="F45" s="71">
        <v>98</v>
      </c>
      <c r="G45" s="71">
        <v>0.5</v>
      </c>
      <c r="H45" s="71">
        <v>0</v>
      </c>
      <c r="I45" s="147">
        <v>305.2</v>
      </c>
    </row>
    <row r="46" spans="1:11" ht="12.75" customHeight="1" x14ac:dyDescent="0.2">
      <c r="A46" s="71" t="s">
        <v>207</v>
      </c>
      <c r="B46" s="71" t="s">
        <v>224</v>
      </c>
      <c r="C46" s="71" t="s">
        <v>225</v>
      </c>
      <c r="D46" s="131">
        <v>2</v>
      </c>
      <c r="E46" s="71" t="s">
        <v>29</v>
      </c>
      <c r="F46" s="71">
        <v>98</v>
      </c>
      <c r="G46" s="71">
        <v>0.5</v>
      </c>
      <c r="H46" s="71">
        <v>0</v>
      </c>
      <c r="I46" s="147">
        <v>246.64</v>
      </c>
    </row>
    <row r="47" spans="1:11" ht="12.75" customHeight="1" x14ac:dyDescent="0.2">
      <c r="A47" s="72" t="s">
        <v>207</v>
      </c>
      <c r="B47" s="72" t="s">
        <v>226</v>
      </c>
      <c r="C47" s="72" t="s">
        <v>227</v>
      </c>
      <c r="D47" s="132">
        <v>2</v>
      </c>
      <c r="E47" s="72" t="s">
        <v>29</v>
      </c>
      <c r="F47" s="72">
        <v>98</v>
      </c>
      <c r="G47" s="72">
        <v>0.5</v>
      </c>
      <c r="H47" s="72">
        <v>0</v>
      </c>
      <c r="I47" s="148">
        <v>60.75</v>
      </c>
    </row>
    <row r="48" spans="1:11" x14ac:dyDescent="0.2">
      <c r="A48" s="30"/>
      <c r="B48" s="20">
        <f>COUNTA(B38:B47)</f>
        <v>10</v>
      </c>
      <c r="C48" s="20"/>
      <c r="D48" s="20"/>
      <c r="E48" s="29">
        <f>COUNTIF(E38:E47, "Yes")</f>
        <v>10</v>
      </c>
      <c r="F48" s="32"/>
      <c r="G48" s="20"/>
      <c r="H48" s="29"/>
      <c r="I48" s="53">
        <f>SUM(I38:I47)</f>
        <v>2137.1800000000003</v>
      </c>
    </row>
    <row r="49" spans="1:9" x14ac:dyDescent="0.2">
      <c r="A49" s="30"/>
      <c r="B49" s="20"/>
      <c r="C49" s="20"/>
      <c r="D49" s="20"/>
      <c r="E49" s="20"/>
      <c r="F49" s="32"/>
      <c r="G49" s="20"/>
      <c r="H49" s="29"/>
      <c r="I49" s="53"/>
    </row>
    <row r="50" spans="1:9" ht="12.75" customHeight="1" x14ac:dyDescent="0.2">
      <c r="A50" s="71" t="s">
        <v>228</v>
      </c>
      <c r="B50" s="71" t="s">
        <v>229</v>
      </c>
      <c r="C50" s="71" t="s">
        <v>230</v>
      </c>
      <c r="D50" s="131">
        <v>2</v>
      </c>
      <c r="E50" s="71" t="s">
        <v>29</v>
      </c>
      <c r="F50" s="71">
        <v>98</v>
      </c>
      <c r="G50" s="71">
        <v>1</v>
      </c>
      <c r="H50" s="71">
        <v>0</v>
      </c>
      <c r="I50" s="147">
        <v>115.93</v>
      </c>
    </row>
    <row r="51" spans="1:9" ht="12.75" customHeight="1" x14ac:dyDescent="0.2">
      <c r="A51" s="71" t="s">
        <v>228</v>
      </c>
      <c r="B51" s="71" t="s">
        <v>231</v>
      </c>
      <c r="C51" s="71" t="s">
        <v>232</v>
      </c>
      <c r="D51" s="131">
        <v>1</v>
      </c>
      <c r="E51" s="71" t="s">
        <v>29</v>
      </c>
      <c r="F51" s="71">
        <v>98</v>
      </c>
      <c r="G51" s="71">
        <v>0.25</v>
      </c>
      <c r="H51" s="71">
        <v>0</v>
      </c>
      <c r="I51" s="147">
        <v>232.57</v>
      </c>
    </row>
    <row r="52" spans="1:9" ht="12.75" customHeight="1" x14ac:dyDescent="0.2">
      <c r="A52" s="71" t="s">
        <v>228</v>
      </c>
      <c r="B52" s="71" t="s">
        <v>233</v>
      </c>
      <c r="C52" s="71" t="s">
        <v>234</v>
      </c>
      <c r="D52" s="131">
        <v>3</v>
      </c>
      <c r="E52" s="71" t="s">
        <v>29</v>
      </c>
      <c r="F52" s="71">
        <v>98</v>
      </c>
      <c r="G52" s="71">
        <v>0.25</v>
      </c>
      <c r="H52" s="71">
        <v>0</v>
      </c>
      <c r="I52" s="147">
        <v>737.29</v>
      </c>
    </row>
    <row r="53" spans="1:9" ht="12.75" customHeight="1" x14ac:dyDescent="0.2">
      <c r="A53" s="71" t="s">
        <v>228</v>
      </c>
      <c r="B53" s="71" t="s">
        <v>235</v>
      </c>
      <c r="C53" s="71" t="s">
        <v>236</v>
      </c>
      <c r="D53" s="131">
        <v>3</v>
      </c>
      <c r="E53" s="71" t="s">
        <v>29</v>
      </c>
      <c r="F53" s="71">
        <v>98</v>
      </c>
      <c r="G53" s="71">
        <v>0.25</v>
      </c>
      <c r="H53" s="71">
        <v>0</v>
      </c>
      <c r="I53" s="147">
        <v>833.81</v>
      </c>
    </row>
    <row r="54" spans="1:9" ht="12.75" customHeight="1" x14ac:dyDescent="0.2">
      <c r="A54" s="72" t="s">
        <v>228</v>
      </c>
      <c r="B54" s="72" t="s">
        <v>237</v>
      </c>
      <c r="C54" s="72" t="s">
        <v>238</v>
      </c>
      <c r="D54" s="132">
        <v>3</v>
      </c>
      <c r="E54" s="72" t="s">
        <v>29</v>
      </c>
      <c r="F54" s="72">
        <v>98</v>
      </c>
      <c r="G54" s="72">
        <v>1</v>
      </c>
      <c r="H54" s="72">
        <v>0</v>
      </c>
      <c r="I54" s="148">
        <v>479.98</v>
      </c>
    </row>
    <row r="55" spans="1:9" x14ac:dyDescent="0.2">
      <c r="A55" s="30"/>
      <c r="B55" s="20">
        <f>COUNTA(B50:B54)</f>
        <v>5</v>
      </c>
      <c r="C55" s="20"/>
      <c r="D55" s="77"/>
      <c r="E55" s="29">
        <f>COUNTIF(E50:E54, "Yes")</f>
        <v>5</v>
      </c>
      <c r="F55" s="32"/>
      <c r="G55" s="20"/>
      <c r="H55" s="29"/>
      <c r="I55" s="53">
        <f>SUM(I50:I54)</f>
        <v>2399.58</v>
      </c>
    </row>
    <row r="56" spans="1:9" x14ac:dyDescent="0.2">
      <c r="A56" s="30"/>
      <c r="B56" s="20"/>
      <c r="C56" s="20"/>
      <c r="D56" s="77"/>
      <c r="E56" s="77"/>
      <c r="F56" s="32"/>
      <c r="G56" s="20"/>
      <c r="H56" s="29"/>
      <c r="I56" s="53"/>
    </row>
    <row r="57" spans="1:9" ht="12.75" customHeight="1" x14ac:dyDescent="0.2">
      <c r="A57" s="71" t="s">
        <v>239</v>
      </c>
      <c r="B57" s="71" t="s">
        <v>240</v>
      </c>
      <c r="C57" s="71" t="s">
        <v>241</v>
      </c>
      <c r="D57" s="71">
        <v>2</v>
      </c>
      <c r="E57" s="71" t="s">
        <v>29</v>
      </c>
      <c r="F57" s="71">
        <v>6</v>
      </c>
      <c r="G57" s="71">
        <v>0.5</v>
      </c>
      <c r="H57" s="71">
        <v>0</v>
      </c>
      <c r="I57" s="147">
        <v>138.62</v>
      </c>
    </row>
    <row r="58" spans="1:9" ht="12.75" customHeight="1" x14ac:dyDescent="0.2">
      <c r="A58" s="71" t="s">
        <v>239</v>
      </c>
      <c r="B58" s="71" t="s">
        <v>242</v>
      </c>
      <c r="C58" s="71" t="s">
        <v>243</v>
      </c>
      <c r="D58" s="71">
        <v>2</v>
      </c>
      <c r="E58" s="71" t="s">
        <v>29</v>
      </c>
      <c r="F58" s="71">
        <v>98</v>
      </c>
      <c r="G58" s="71">
        <v>1</v>
      </c>
      <c r="H58" s="71">
        <v>0</v>
      </c>
      <c r="I58" s="147">
        <v>262.42</v>
      </c>
    </row>
    <row r="59" spans="1:9" ht="12.75" customHeight="1" x14ac:dyDescent="0.2">
      <c r="A59" s="71" t="s">
        <v>239</v>
      </c>
      <c r="B59" s="71" t="s">
        <v>244</v>
      </c>
      <c r="C59" s="71" t="s">
        <v>245</v>
      </c>
      <c r="D59" s="71">
        <v>1</v>
      </c>
      <c r="E59" s="71" t="s">
        <v>29</v>
      </c>
      <c r="F59" s="71">
        <v>98</v>
      </c>
      <c r="G59" s="71">
        <v>0.5</v>
      </c>
      <c r="H59" s="71">
        <v>0</v>
      </c>
      <c r="I59" s="147">
        <v>86.42</v>
      </c>
    </row>
    <row r="60" spans="1:9" ht="12.75" customHeight="1" x14ac:dyDescent="0.2">
      <c r="A60" s="71" t="s">
        <v>239</v>
      </c>
      <c r="B60" s="71" t="s">
        <v>246</v>
      </c>
      <c r="C60" s="71" t="s">
        <v>247</v>
      </c>
      <c r="D60" s="71">
        <v>2</v>
      </c>
      <c r="E60" s="71" t="s">
        <v>29</v>
      </c>
      <c r="F60" s="71">
        <v>98</v>
      </c>
      <c r="G60" s="71">
        <v>0.5</v>
      </c>
      <c r="H60" s="71">
        <v>0</v>
      </c>
      <c r="I60" s="147">
        <v>119.08</v>
      </c>
    </row>
    <row r="61" spans="1:9" ht="12.75" customHeight="1" x14ac:dyDescent="0.2">
      <c r="A61" s="71" t="s">
        <v>239</v>
      </c>
      <c r="B61" s="71" t="s">
        <v>248</v>
      </c>
      <c r="C61" s="71" t="s">
        <v>249</v>
      </c>
      <c r="D61" s="71">
        <v>2</v>
      </c>
      <c r="E61" s="71" t="s">
        <v>29</v>
      </c>
      <c r="F61" s="71">
        <v>98</v>
      </c>
      <c r="G61" s="71">
        <v>0.25</v>
      </c>
      <c r="H61" s="71">
        <v>0</v>
      </c>
      <c r="I61" s="147">
        <v>91.84</v>
      </c>
    </row>
    <row r="62" spans="1:9" ht="12.75" customHeight="1" x14ac:dyDescent="0.2">
      <c r="A62" s="72" t="s">
        <v>239</v>
      </c>
      <c r="B62" s="72" t="s">
        <v>250</v>
      </c>
      <c r="C62" s="72" t="s">
        <v>251</v>
      </c>
      <c r="D62" s="72">
        <v>3</v>
      </c>
      <c r="E62" s="72" t="s">
        <v>29</v>
      </c>
      <c r="F62" s="72">
        <v>98</v>
      </c>
      <c r="G62" s="72">
        <v>0.25</v>
      </c>
      <c r="H62" s="72">
        <v>0</v>
      </c>
      <c r="I62" s="148">
        <v>145.83000000000001</v>
      </c>
    </row>
    <row r="63" spans="1:9" x14ac:dyDescent="0.2">
      <c r="A63" s="30"/>
      <c r="B63" s="20">
        <f>COUNTA(B57:B62)</f>
        <v>6</v>
      </c>
      <c r="C63" s="20"/>
      <c r="D63" s="77"/>
      <c r="E63" s="29">
        <f>COUNTIF(E57:E62, "Yes")</f>
        <v>6</v>
      </c>
      <c r="F63" s="32"/>
      <c r="G63" s="20"/>
      <c r="H63" s="29"/>
      <c r="I63" s="53">
        <f>SUM(I57:I62)</f>
        <v>844.21000000000015</v>
      </c>
    </row>
    <row r="64" spans="1:9" x14ac:dyDescent="0.2">
      <c r="A64" s="30"/>
      <c r="B64" s="20"/>
      <c r="C64" s="20"/>
      <c r="D64" s="77"/>
      <c r="E64" s="77"/>
      <c r="F64" s="32"/>
      <c r="G64" s="20"/>
      <c r="H64" s="29"/>
      <c r="I64" s="53"/>
    </row>
    <row r="65" spans="1:9" ht="12.75" customHeight="1" x14ac:dyDescent="0.2">
      <c r="A65" s="71" t="s">
        <v>252</v>
      </c>
      <c r="B65" s="71" t="s">
        <v>253</v>
      </c>
      <c r="C65" s="71" t="s">
        <v>254</v>
      </c>
      <c r="D65" s="131">
        <v>3</v>
      </c>
      <c r="E65" s="71" t="s">
        <v>29</v>
      </c>
      <c r="F65" s="71">
        <v>98</v>
      </c>
      <c r="G65" s="71">
        <v>0.25</v>
      </c>
      <c r="H65" s="71">
        <v>0</v>
      </c>
      <c r="I65" s="147">
        <v>199.39</v>
      </c>
    </row>
    <row r="66" spans="1:9" ht="12.75" customHeight="1" x14ac:dyDescent="0.2">
      <c r="A66" s="72" t="s">
        <v>252</v>
      </c>
      <c r="B66" s="72" t="s">
        <v>255</v>
      </c>
      <c r="C66" s="72" t="s">
        <v>256</v>
      </c>
      <c r="D66" s="132">
        <v>3</v>
      </c>
      <c r="E66" s="72" t="s">
        <v>29</v>
      </c>
      <c r="F66" s="72">
        <v>98</v>
      </c>
      <c r="G66" s="72">
        <v>0.25</v>
      </c>
      <c r="H66" s="72">
        <v>0</v>
      </c>
      <c r="I66" s="148">
        <v>202.94</v>
      </c>
    </row>
    <row r="67" spans="1:9" x14ac:dyDescent="0.2">
      <c r="A67" s="30"/>
      <c r="B67" s="20">
        <f>COUNTA(B65:B66)</f>
        <v>2</v>
      </c>
      <c r="C67" s="20"/>
      <c r="D67" s="77"/>
      <c r="E67" s="29">
        <f>COUNTIF(E65:E66, "Yes")</f>
        <v>2</v>
      </c>
      <c r="F67" s="32"/>
      <c r="G67" s="20"/>
      <c r="H67" s="29"/>
      <c r="I67" s="53">
        <f>SUM(I65:I66)</f>
        <v>402.33</v>
      </c>
    </row>
    <row r="68" spans="1:9" x14ac:dyDescent="0.2">
      <c r="A68" s="30"/>
      <c r="B68" s="20"/>
      <c r="C68" s="20"/>
      <c r="D68" s="77"/>
      <c r="E68" s="77"/>
      <c r="F68" s="32"/>
      <c r="G68" s="20"/>
      <c r="H68" s="29"/>
      <c r="I68" s="53"/>
    </row>
    <row r="69" spans="1:9" ht="12.75" customHeight="1" x14ac:dyDescent="0.2">
      <c r="A69" s="71" t="s">
        <v>257</v>
      </c>
      <c r="B69" s="71" t="s">
        <v>258</v>
      </c>
      <c r="C69" s="71" t="s">
        <v>259</v>
      </c>
      <c r="D69" s="131">
        <v>3</v>
      </c>
      <c r="E69" s="71" t="s">
        <v>29</v>
      </c>
      <c r="F69" s="71">
        <v>98</v>
      </c>
      <c r="G69" s="71">
        <v>0.25</v>
      </c>
      <c r="H69" s="71">
        <v>0</v>
      </c>
      <c r="I69" s="147">
        <v>419.92</v>
      </c>
    </row>
    <row r="70" spans="1:9" ht="12.75" customHeight="1" x14ac:dyDescent="0.2">
      <c r="A70" s="72" t="s">
        <v>257</v>
      </c>
      <c r="B70" s="72" t="s">
        <v>260</v>
      </c>
      <c r="C70" s="72" t="s">
        <v>261</v>
      </c>
      <c r="D70" s="132">
        <v>3</v>
      </c>
      <c r="E70" s="72" t="s">
        <v>29</v>
      </c>
      <c r="F70" s="72">
        <v>98</v>
      </c>
      <c r="G70" s="72">
        <v>0.5</v>
      </c>
      <c r="H70" s="72">
        <v>0</v>
      </c>
      <c r="I70" s="148">
        <v>103.72</v>
      </c>
    </row>
    <row r="71" spans="1:9" x14ac:dyDescent="0.2">
      <c r="A71" s="30"/>
      <c r="B71" s="20">
        <f>COUNTA(B69:B70)</f>
        <v>2</v>
      </c>
      <c r="C71" s="20"/>
      <c r="D71" s="77"/>
      <c r="E71" s="29">
        <f>COUNTIF(E69:E70, "Yes")</f>
        <v>2</v>
      </c>
      <c r="F71" s="32"/>
      <c r="G71" s="20"/>
      <c r="H71" s="29"/>
      <c r="I71" s="53">
        <f>SUM(I69:I70)</f>
        <v>523.64</v>
      </c>
    </row>
    <row r="72" spans="1:9" x14ac:dyDescent="0.2">
      <c r="A72" s="30"/>
      <c r="B72" s="20"/>
      <c r="C72" s="20"/>
      <c r="D72" s="77"/>
      <c r="E72" s="77"/>
      <c r="F72" s="32"/>
      <c r="G72" s="20"/>
      <c r="H72" s="29"/>
      <c r="I72" s="53"/>
    </row>
    <row r="73" spans="1:9" ht="12.75" customHeight="1" x14ac:dyDescent="0.2">
      <c r="A73" s="71" t="s">
        <v>262</v>
      </c>
      <c r="B73" s="71" t="s">
        <v>263</v>
      </c>
      <c r="C73" s="71" t="s">
        <v>264</v>
      </c>
      <c r="D73" s="131">
        <v>1</v>
      </c>
      <c r="E73" s="71" t="s">
        <v>29</v>
      </c>
      <c r="F73" s="71">
        <v>98</v>
      </c>
      <c r="G73" s="71">
        <v>1</v>
      </c>
      <c r="H73" s="71">
        <v>0</v>
      </c>
      <c r="I73" s="147">
        <v>426.88</v>
      </c>
    </row>
    <row r="74" spans="1:9" ht="12.75" customHeight="1" x14ac:dyDescent="0.2">
      <c r="A74" s="71" t="s">
        <v>262</v>
      </c>
      <c r="B74" s="71" t="s">
        <v>265</v>
      </c>
      <c r="C74" s="71" t="s">
        <v>266</v>
      </c>
      <c r="D74" s="131">
        <v>1</v>
      </c>
      <c r="E74" s="71" t="s">
        <v>29</v>
      </c>
      <c r="F74" s="71">
        <v>98</v>
      </c>
      <c r="G74" s="71">
        <v>0.5</v>
      </c>
      <c r="H74" s="71">
        <v>0</v>
      </c>
      <c r="I74" s="147">
        <v>235.31</v>
      </c>
    </row>
    <row r="75" spans="1:9" ht="12.75" customHeight="1" x14ac:dyDescent="0.2">
      <c r="A75" s="72" t="s">
        <v>262</v>
      </c>
      <c r="B75" s="72" t="s">
        <v>267</v>
      </c>
      <c r="C75" s="72" t="s">
        <v>268</v>
      </c>
      <c r="D75" s="132">
        <v>1</v>
      </c>
      <c r="E75" s="72" t="s">
        <v>29</v>
      </c>
      <c r="F75" s="72">
        <v>98</v>
      </c>
      <c r="G75" s="72">
        <v>0.25</v>
      </c>
      <c r="H75" s="72">
        <v>0</v>
      </c>
      <c r="I75" s="148">
        <v>250.94</v>
      </c>
    </row>
    <row r="76" spans="1:9" x14ac:dyDescent="0.2">
      <c r="A76" s="30"/>
      <c r="B76" s="20">
        <f>COUNTA(B73:B75)</f>
        <v>3</v>
      </c>
      <c r="C76" s="20"/>
      <c r="D76" s="77"/>
      <c r="E76" s="29">
        <f>COUNTIF(E73:E75, "Yes")</f>
        <v>3</v>
      </c>
      <c r="F76" s="32"/>
      <c r="G76" s="20"/>
      <c r="H76" s="29"/>
      <c r="I76" s="53">
        <f>SUM(I73:I75)</f>
        <v>913.13000000000011</v>
      </c>
    </row>
    <row r="77" spans="1:9" x14ac:dyDescent="0.2">
      <c r="A77" s="30"/>
      <c r="B77" s="20"/>
      <c r="C77" s="20"/>
      <c r="D77" s="77"/>
      <c r="E77" s="77"/>
      <c r="F77" s="32"/>
      <c r="G77" s="20"/>
      <c r="H77" s="29"/>
      <c r="I77" s="53"/>
    </row>
    <row r="78" spans="1:9" ht="12.75" customHeight="1" x14ac:dyDescent="0.2">
      <c r="A78" s="71" t="s">
        <v>269</v>
      </c>
      <c r="B78" s="71" t="s">
        <v>270</v>
      </c>
      <c r="C78" s="71" t="s">
        <v>271</v>
      </c>
      <c r="D78" s="131">
        <v>1</v>
      </c>
      <c r="E78" s="71" t="s">
        <v>29</v>
      </c>
      <c r="F78" s="71">
        <v>98</v>
      </c>
      <c r="G78" s="71">
        <v>1</v>
      </c>
      <c r="H78" s="71">
        <v>0</v>
      </c>
      <c r="I78" s="147">
        <v>2724.94</v>
      </c>
    </row>
    <row r="79" spans="1:9" ht="12.75" customHeight="1" x14ac:dyDescent="0.2">
      <c r="A79" s="71" t="s">
        <v>269</v>
      </c>
      <c r="B79" s="71" t="s">
        <v>272</v>
      </c>
      <c r="C79" s="71" t="s">
        <v>273</v>
      </c>
      <c r="D79" s="131">
        <v>1</v>
      </c>
      <c r="E79" s="71" t="s">
        <v>29</v>
      </c>
      <c r="F79" s="71">
        <v>98</v>
      </c>
      <c r="G79" s="71">
        <v>1</v>
      </c>
      <c r="H79" s="71">
        <v>0</v>
      </c>
      <c r="I79" s="147">
        <v>17.170000000000002</v>
      </c>
    </row>
    <row r="80" spans="1:9" ht="12.75" customHeight="1" x14ac:dyDescent="0.2">
      <c r="A80" s="71" t="s">
        <v>269</v>
      </c>
      <c r="B80" s="71" t="s">
        <v>274</v>
      </c>
      <c r="C80" s="71" t="s">
        <v>275</v>
      </c>
      <c r="D80" s="131">
        <v>1</v>
      </c>
      <c r="E80" s="71" t="s">
        <v>29</v>
      </c>
      <c r="F80" s="71">
        <v>98</v>
      </c>
      <c r="G80" s="71">
        <v>1</v>
      </c>
      <c r="H80" s="71">
        <v>0</v>
      </c>
      <c r="I80" s="147">
        <v>1033.17</v>
      </c>
    </row>
    <row r="81" spans="1:9" ht="12.75" customHeight="1" x14ac:dyDescent="0.2">
      <c r="A81" s="71" t="s">
        <v>269</v>
      </c>
      <c r="B81" s="71" t="s">
        <v>276</v>
      </c>
      <c r="C81" s="71" t="s">
        <v>277</v>
      </c>
      <c r="D81" s="131">
        <v>1</v>
      </c>
      <c r="E81" s="71" t="s">
        <v>29</v>
      </c>
      <c r="F81" s="71">
        <v>98</v>
      </c>
      <c r="G81" s="71">
        <v>2</v>
      </c>
      <c r="H81" s="71">
        <v>0</v>
      </c>
      <c r="I81" s="147">
        <v>3936.44</v>
      </c>
    </row>
    <row r="82" spans="1:9" ht="12.75" customHeight="1" x14ac:dyDescent="0.2">
      <c r="A82" s="71" t="s">
        <v>269</v>
      </c>
      <c r="B82" s="71" t="s">
        <v>278</v>
      </c>
      <c r="C82" s="71" t="s">
        <v>279</v>
      </c>
      <c r="D82" s="131">
        <v>1</v>
      </c>
      <c r="E82" s="71" t="s">
        <v>29</v>
      </c>
      <c r="F82" s="71">
        <v>98</v>
      </c>
      <c r="G82" s="71">
        <v>2</v>
      </c>
      <c r="H82" s="71">
        <v>0</v>
      </c>
      <c r="I82" s="147">
        <v>2353.83</v>
      </c>
    </row>
    <row r="83" spans="1:9" ht="12.75" customHeight="1" x14ac:dyDescent="0.2">
      <c r="A83" s="71" t="s">
        <v>269</v>
      </c>
      <c r="B83" s="71" t="s">
        <v>280</v>
      </c>
      <c r="C83" s="71" t="s">
        <v>281</v>
      </c>
      <c r="D83" s="131">
        <v>1</v>
      </c>
      <c r="E83" s="71" t="s">
        <v>29</v>
      </c>
      <c r="F83" s="71">
        <v>98</v>
      </c>
      <c r="G83" s="71">
        <v>2</v>
      </c>
      <c r="H83" s="71">
        <v>0</v>
      </c>
      <c r="I83" s="147">
        <v>1851.71</v>
      </c>
    </row>
    <row r="84" spans="1:9" ht="12.75" customHeight="1" x14ac:dyDescent="0.2">
      <c r="A84" s="71" t="s">
        <v>269</v>
      </c>
      <c r="B84" s="71" t="s">
        <v>282</v>
      </c>
      <c r="C84" s="71" t="s">
        <v>283</v>
      </c>
      <c r="D84" s="131">
        <v>1</v>
      </c>
      <c r="E84" s="71" t="s">
        <v>29</v>
      </c>
      <c r="F84" s="71">
        <v>98</v>
      </c>
      <c r="G84" s="71">
        <v>2</v>
      </c>
      <c r="H84" s="71">
        <v>0</v>
      </c>
      <c r="I84" s="147">
        <v>2006.42</v>
      </c>
    </row>
    <row r="85" spans="1:9" ht="12.75" customHeight="1" x14ac:dyDescent="0.2">
      <c r="A85" s="71" t="s">
        <v>269</v>
      </c>
      <c r="B85" s="71" t="s">
        <v>284</v>
      </c>
      <c r="C85" s="71" t="s">
        <v>285</v>
      </c>
      <c r="D85" s="131">
        <v>1</v>
      </c>
      <c r="E85" s="71" t="s">
        <v>29</v>
      </c>
      <c r="F85" s="71">
        <v>98</v>
      </c>
      <c r="G85" s="71">
        <v>2</v>
      </c>
      <c r="H85" s="71">
        <v>0</v>
      </c>
      <c r="I85" s="147">
        <v>2092.69</v>
      </c>
    </row>
    <row r="86" spans="1:9" ht="12.75" customHeight="1" x14ac:dyDescent="0.2">
      <c r="A86" s="71" t="s">
        <v>269</v>
      </c>
      <c r="B86" s="71" t="s">
        <v>286</v>
      </c>
      <c r="C86" s="71" t="s">
        <v>287</v>
      </c>
      <c r="D86" s="131">
        <v>1</v>
      </c>
      <c r="E86" s="71" t="s">
        <v>29</v>
      </c>
      <c r="F86" s="71">
        <v>98</v>
      </c>
      <c r="G86" s="71">
        <v>2</v>
      </c>
      <c r="H86" s="71">
        <v>0</v>
      </c>
      <c r="I86" s="147">
        <v>2125.71</v>
      </c>
    </row>
    <row r="87" spans="1:9" ht="12.75" customHeight="1" x14ac:dyDescent="0.2">
      <c r="A87" s="72" t="s">
        <v>269</v>
      </c>
      <c r="B87" s="72" t="s">
        <v>288</v>
      </c>
      <c r="C87" s="72" t="s">
        <v>289</v>
      </c>
      <c r="D87" s="132">
        <v>1</v>
      </c>
      <c r="E87" s="72" t="s">
        <v>29</v>
      </c>
      <c r="F87" s="72">
        <v>98</v>
      </c>
      <c r="G87" s="72">
        <v>0.5</v>
      </c>
      <c r="H87" s="72">
        <v>0</v>
      </c>
      <c r="I87" s="148">
        <v>1021.22</v>
      </c>
    </row>
    <row r="88" spans="1:9" x14ac:dyDescent="0.2">
      <c r="A88" s="30"/>
      <c r="B88" s="20">
        <f>COUNTA(B78:B87)</f>
        <v>10</v>
      </c>
      <c r="C88" s="20"/>
      <c r="D88" s="20"/>
      <c r="E88" s="29">
        <f>COUNTIF(E78:E87, "Yes")</f>
        <v>10</v>
      </c>
      <c r="F88" s="32"/>
      <c r="G88" s="20"/>
      <c r="H88" s="29"/>
      <c r="I88" s="53">
        <f>SUM(I78:I87)</f>
        <v>19163.3</v>
      </c>
    </row>
    <row r="89" spans="1:9" x14ac:dyDescent="0.2">
      <c r="A89" s="30"/>
      <c r="B89" s="20"/>
      <c r="C89" s="20"/>
      <c r="D89" s="20"/>
      <c r="E89" s="20"/>
      <c r="F89" s="32"/>
      <c r="G89" s="20"/>
      <c r="H89" s="29"/>
      <c r="I89" s="130"/>
    </row>
    <row r="90" spans="1:9" x14ac:dyDescent="0.2">
      <c r="A90" s="30"/>
      <c r="B90" s="29"/>
      <c r="C90" s="29"/>
      <c r="D90" s="29"/>
      <c r="E90" s="29"/>
      <c r="F90" s="30"/>
      <c r="G90" s="29"/>
      <c r="H90" s="29"/>
      <c r="I90" s="53"/>
    </row>
    <row r="91" spans="1:9" x14ac:dyDescent="0.2">
      <c r="A91" s="68"/>
      <c r="B91" s="68"/>
      <c r="D91" s="122" t="s">
        <v>101</v>
      </c>
      <c r="E91" s="122"/>
      <c r="F91" s="97"/>
      <c r="G91" s="68"/>
      <c r="H91" s="68"/>
    </row>
    <row r="92" spans="1:9" x14ac:dyDescent="0.2">
      <c r="A92" s="68"/>
      <c r="B92" s="68"/>
      <c r="D92" s="110" t="s">
        <v>96</v>
      </c>
      <c r="E92" s="99">
        <f>SUM(B30+B36+B48+B55+B63+B67+B71+B76+B88)</f>
        <v>70</v>
      </c>
      <c r="F92" s="68"/>
      <c r="H92" s="68"/>
      <c r="I92" s="2"/>
    </row>
    <row r="93" spans="1:9" x14ac:dyDescent="0.2">
      <c r="D93" s="110" t="s">
        <v>99</v>
      </c>
      <c r="E93" s="99">
        <f>SUM(E30+E36+E48+E55+E63+E67+E71+E76+E88)</f>
        <v>70</v>
      </c>
      <c r="I93" s="90"/>
    </row>
    <row r="94" spans="1:9" x14ac:dyDescent="0.2">
      <c r="D94" s="110" t="s">
        <v>140</v>
      </c>
      <c r="E94" s="128">
        <f>E93/E92</f>
        <v>1</v>
      </c>
    </row>
    <row r="95" spans="1:9" x14ac:dyDescent="0.2">
      <c r="D95" s="110" t="s">
        <v>100</v>
      </c>
      <c r="E95" s="100">
        <f>SUM(I30+I36+I48+I55+I63+I67+I71+I76+I88)</f>
        <v>32189.15</v>
      </c>
    </row>
    <row r="97" spans="4:6" x14ac:dyDescent="0.2">
      <c r="D97" s="122" t="s">
        <v>304</v>
      </c>
      <c r="E97" s="159" t="s">
        <v>305</v>
      </c>
      <c r="F97" s="159" t="s">
        <v>105</v>
      </c>
    </row>
    <row r="98" spans="4:6" x14ac:dyDescent="0.2">
      <c r="D98" s="110" t="s">
        <v>306</v>
      </c>
      <c r="E98" s="160">
        <f>COUNTIF(G2:G87, "0.25")</f>
        <v>17</v>
      </c>
      <c r="F98" s="161">
        <f>E98/E93</f>
        <v>0.24285714285714285</v>
      </c>
    </row>
    <row r="99" spans="4:6" x14ac:dyDescent="0.2">
      <c r="D99" s="110" t="s">
        <v>307</v>
      </c>
      <c r="E99" s="160">
        <f>COUNTIF(G2:G87, "0.5")</f>
        <v>33</v>
      </c>
      <c r="F99" s="161">
        <f>E99/E93</f>
        <v>0.47142857142857142</v>
      </c>
    </row>
    <row r="100" spans="4:6" x14ac:dyDescent="0.2">
      <c r="D100" s="110" t="s">
        <v>308</v>
      </c>
      <c r="E100" s="160">
        <f>COUNTIF(G2:G87, "1")</f>
        <v>14</v>
      </c>
      <c r="F100" s="161">
        <f>E100/E93</f>
        <v>0.2</v>
      </c>
    </row>
    <row r="101" spans="4:6" x14ac:dyDescent="0.2">
      <c r="D101" s="110" t="s">
        <v>309</v>
      </c>
      <c r="E101" s="160">
        <f>COUNTIF(G2:G87, "1.25")</f>
        <v>0</v>
      </c>
      <c r="F101" s="161">
        <f>E101/E93</f>
        <v>0</v>
      </c>
    </row>
    <row r="102" spans="4:6" x14ac:dyDescent="0.2">
      <c r="D102" s="110" t="s">
        <v>310</v>
      </c>
      <c r="E102" s="160">
        <f>COUNTIF(G2:G87, "1.50")</f>
        <v>0</v>
      </c>
      <c r="F102" s="161">
        <f>E102/E93</f>
        <v>0</v>
      </c>
    </row>
    <row r="103" spans="4:6" x14ac:dyDescent="0.2">
      <c r="D103" s="110" t="s">
        <v>311</v>
      </c>
      <c r="E103" s="160">
        <f>COUNTIF(G2:G87, "2")</f>
        <v>6</v>
      </c>
      <c r="F103" s="161">
        <f>E103/E93</f>
        <v>8.5714285714285715E-2</v>
      </c>
    </row>
    <row r="104" spans="4:6" x14ac:dyDescent="0.2">
      <c r="D104" s="110" t="s">
        <v>312</v>
      </c>
      <c r="E104" s="160">
        <f>COUNTIF(G2:G87, "2.5")</f>
        <v>0</v>
      </c>
      <c r="F104" s="161">
        <f>E104/E93</f>
        <v>0</v>
      </c>
    </row>
    <row r="105" spans="4:6" x14ac:dyDescent="0.2">
      <c r="D105" s="110" t="s">
        <v>313</v>
      </c>
      <c r="E105" s="160">
        <f>COUNTIF(G2:G87, "3")</f>
        <v>0</v>
      </c>
      <c r="F105" s="161">
        <f>E105/E93</f>
        <v>0</v>
      </c>
    </row>
    <row r="106" spans="4:6" x14ac:dyDescent="0.2">
      <c r="D106" s="110" t="s">
        <v>314</v>
      </c>
      <c r="E106" s="160">
        <f>COUNTIF(G2:G87, "4")</f>
        <v>0</v>
      </c>
      <c r="F106" s="161">
        <f>E106/E93</f>
        <v>0</v>
      </c>
    </row>
    <row r="107" spans="4:6" x14ac:dyDescent="0.2">
      <c r="D107" s="110" t="s">
        <v>315</v>
      </c>
      <c r="E107" s="160">
        <f>COUNTIF(G2:G87, "5")</f>
        <v>0</v>
      </c>
      <c r="F107" s="161">
        <f>E107/E93</f>
        <v>0</v>
      </c>
    </row>
    <row r="108" spans="4:6" x14ac:dyDescent="0.2">
      <c r="D108" s="110" t="s">
        <v>316</v>
      </c>
      <c r="E108" s="160">
        <f>COUNTIF(G2:G87, "7")</f>
        <v>0</v>
      </c>
      <c r="F108" s="161">
        <f>E108/E93</f>
        <v>0</v>
      </c>
    </row>
    <row r="109" spans="4:6" x14ac:dyDescent="0.2">
      <c r="D109" s="35"/>
      <c r="F109" s="160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Maryland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customWidth="1"/>
    <col min="2" max="2" width="7.28515625" customWidth="1"/>
    <col min="3" max="3" width="24.140625" customWidth="1"/>
    <col min="4" max="4" width="7.7109375" customWidth="1"/>
    <col min="5" max="5" width="8" customWidth="1"/>
    <col min="6" max="6" width="7.7109375" customWidth="1"/>
    <col min="7" max="8" width="7.85546875" customWidth="1"/>
    <col min="9" max="9" width="8.85546875" customWidth="1"/>
    <col min="10" max="19" width="7.85546875" customWidth="1"/>
  </cols>
  <sheetData>
    <row r="1" spans="1:34" x14ac:dyDescent="0.2">
      <c r="A1" s="60"/>
      <c r="B1" s="172" t="s">
        <v>37</v>
      </c>
      <c r="C1" s="172"/>
      <c r="D1" s="158"/>
      <c r="E1" s="60"/>
      <c r="F1" s="60"/>
      <c r="G1" s="173" t="s">
        <v>141</v>
      </c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34" s="24" customFormat="1" ht="39" customHeight="1" x14ac:dyDescent="0.15">
      <c r="A2" s="25" t="s">
        <v>12</v>
      </c>
      <c r="B2" s="25" t="s">
        <v>13</v>
      </c>
      <c r="C2" s="25" t="s">
        <v>66</v>
      </c>
      <c r="D2" s="3" t="s">
        <v>69</v>
      </c>
      <c r="E2" s="25" t="s">
        <v>74</v>
      </c>
      <c r="F2" s="25" t="s">
        <v>75</v>
      </c>
      <c r="G2" s="25" t="s">
        <v>76</v>
      </c>
      <c r="H2" s="25" t="s">
        <v>77</v>
      </c>
      <c r="I2" s="3" t="s">
        <v>78</v>
      </c>
      <c r="J2" s="25" t="s">
        <v>79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80</v>
      </c>
      <c r="P2" s="25" t="s">
        <v>81</v>
      </c>
      <c r="Q2" s="25" t="s">
        <v>82</v>
      </c>
      <c r="R2" s="25" t="s">
        <v>83</v>
      </c>
      <c r="S2" s="25" t="s">
        <v>84</v>
      </c>
    </row>
    <row r="3" spans="1:34" ht="12.75" customHeight="1" x14ac:dyDescent="0.2">
      <c r="A3" s="71" t="s">
        <v>143</v>
      </c>
      <c r="B3" s="71" t="s">
        <v>144</v>
      </c>
      <c r="C3" s="71" t="s">
        <v>145</v>
      </c>
      <c r="D3" s="131">
        <v>1</v>
      </c>
      <c r="E3" s="71" t="s">
        <v>29</v>
      </c>
      <c r="F3" s="71" t="s">
        <v>292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30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ht="12.75" customHeight="1" x14ac:dyDescent="0.2">
      <c r="A4" s="71" t="s">
        <v>143</v>
      </c>
      <c r="B4" s="71" t="s">
        <v>146</v>
      </c>
      <c r="C4" s="71" t="s">
        <v>147</v>
      </c>
      <c r="D4" s="131">
        <v>2</v>
      </c>
      <c r="E4" s="71" t="s">
        <v>29</v>
      </c>
      <c r="F4" s="71" t="s">
        <v>292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30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1:34" ht="12.75" customHeight="1" x14ac:dyDescent="0.2">
      <c r="A5" s="71" t="s">
        <v>143</v>
      </c>
      <c r="B5" s="71" t="s">
        <v>148</v>
      </c>
      <c r="C5" s="71" t="s">
        <v>149</v>
      </c>
      <c r="D5" s="131">
        <v>2</v>
      </c>
      <c r="E5" s="71" t="s">
        <v>29</v>
      </c>
      <c r="F5" s="71" t="s">
        <v>292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30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  <row r="6" spans="1:34" ht="12.75" customHeight="1" x14ac:dyDescent="0.2">
      <c r="A6" s="71" t="s">
        <v>143</v>
      </c>
      <c r="B6" s="71" t="s">
        <v>150</v>
      </c>
      <c r="C6" s="71" t="s">
        <v>151</v>
      </c>
      <c r="D6" s="131">
        <v>1</v>
      </c>
      <c r="E6" s="71" t="s">
        <v>29</v>
      </c>
      <c r="F6" s="71" t="s">
        <v>292</v>
      </c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3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ht="12.75" customHeight="1" x14ac:dyDescent="0.2">
      <c r="A7" s="71" t="s">
        <v>143</v>
      </c>
      <c r="B7" s="71" t="s">
        <v>152</v>
      </c>
      <c r="C7" s="71" t="s">
        <v>153</v>
      </c>
      <c r="D7" s="131">
        <v>1</v>
      </c>
      <c r="E7" s="71" t="s">
        <v>29</v>
      </c>
      <c r="F7" s="71" t="s">
        <v>292</v>
      </c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3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ht="12.75" customHeight="1" x14ac:dyDescent="0.2">
      <c r="A8" s="71" t="s">
        <v>143</v>
      </c>
      <c r="B8" s="71" t="s">
        <v>154</v>
      </c>
      <c r="C8" s="71" t="s">
        <v>155</v>
      </c>
      <c r="D8" s="131">
        <v>3</v>
      </c>
      <c r="E8" s="71" t="s">
        <v>29</v>
      </c>
      <c r="F8" s="71" t="s">
        <v>292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30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ht="12.75" customHeight="1" x14ac:dyDescent="0.2">
      <c r="A9" s="71" t="s">
        <v>143</v>
      </c>
      <c r="B9" s="71" t="s">
        <v>156</v>
      </c>
      <c r="C9" s="71" t="s">
        <v>157</v>
      </c>
      <c r="D9" s="131">
        <v>2</v>
      </c>
      <c r="E9" s="71" t="s">
        <v>29</v>
      </c>
      <c r="F9" s="71" t="s">
        <v>292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30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12.75" customHeight="1" x14ac:dyDescent="0.2">
      <c r="A10" s="71" t="s">
        <v>143</v>
      </c>
      <c r="B10" s="71" t="s">
        <v>158</v>
      </c>
      <c r="C10" s="71" t="s">
        <v>159</v>
      </c>
      <c r="D10" s="131">
        <v>3</v>
      </c>
      <c r="E10" s="71" t="s">
        <v>29</v>
      </c>
      <c r="F10" s="71" t="s">
        <v>292</v>
      </c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30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ht="12.75" customHeight="1" x14ac:dyDescent="0.2">
      <c r="A11" s="71" t="s">
        <v>143</v>
      </c>
      <c r="B11" s="71" t="s">
        <v>160</v>
      </c>
      <c r="C11" s="71" t="s">
        <v>161</v>
      </c>
      <c r="D11" s="131">
        <v>2</v>
      </c>
      <c r="E11" s="71" t="s">
        <v>29</v>
      </c>
      <c r="F11" s="71" t="s">
        <v>292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30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12.75" customHeight="1" x14ac:dyDescent="0.2">
      <c r="A12" s="71" t="s">
        <v>143</v>
      </c>
      <c r="B12" s="71" t="s">
        <v>162</v>
      </c>
      <c r="C12" s="71" t="s">
        <v>163</v>
      </c>
      <c r="D12" s="131">
        <v>2</v>
      </c>
      <c r="E12" s="71" t="s">
        <v>29</v>
      </c>
      <c r="F12" s="71" t="s">
        <v>292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3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2.75" customHeight="1" x14ac:dyDescent="0.2">
      <c r="A13" s="71" t="s">
        <v>143</v>
      </c>
      <c r="B13" s="71" t="s">
        <v>164</v>
      </c>
      <c r="C13" s="71" t="s">
        <v>165</v>
      </c>
      <c r="D13" s="131">
        <v>2</v>
      </c>
      <c r="E13" s="71" t="s">
        <v>29</v>
      </c>
      <c r="F13" s="71" t="s">
        <v>292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3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12.75" customHeight="1" x14ac:dyDescent="0.2">
      <c r="A14" s="71" t="s">
        <v>143</v>
      </c>
      <c r="B14" s="71" t="s">
        <v>168</v>
      </c>
      <c r="C14" s="71" t="s">
        <v>169</v>
      </c>
      <c r="D14" s="131">
        <v>3</v>
      </c>
      <c r="E14" s="71" t="s">
        <v>29</v>
      </c>
      <c r="F14" s="71" t="s">
        <v>292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30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ht="12.75" customHeight="1" x14ac:dyDescent="0.2">
      <c r="A15" s="71" t="s">
        <v>143</v>
      </c>
      <c r="B15" s="71" t="s">
        <v>166</v>
      </c>
      <c r="C15" s="71" t="s">
        <v>167</v>
      </c>
      <c r="D15" s="131">
        <v>3</v>
      </c>
      <c r="E15" s="71" t="s">
        <v>29</v>
      </c>
      <c r="F15" s="71" t="s">
        <v>292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30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ht="12.75" customHeight="1" x14ac:dyDescent="0.2">
      <c r="A16" s="71" t="s">
        <v>143</v>
      </c>
      <c r="B16" s="71" t="s">
        <v>170</v>
      </c>
      <c r="C16" s="71" t="s">
        <v>171</v>
      </c>
      <c r="D16" s="131">
        <v>2</v>
      </c>
      <c r="E16" s="71" t="s">
        <v>29</v>
      </c>
      <c r="F16" s="71" t="s">
        <v>292</v>
      </c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30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ht="12.75" customHeight="1" x14ac:dyDescent="0.2">
      <c r="A17" s="71" t="s">
        <v>143</v>
      </c>
      <c r="B17" s="71" t="s">
        <v>172</v>
      </c>
      <c r="C17" s="71" t="s">
        <v>173</v>
      </c>
      <c r="D17" s="131">
        <v>2</v>
      </c>
      <c r="E17" s="71" t="s">
        <v>29</v>
      </c>
      <c r="F17" s="71" t="s">
        <v>292</v>
      </c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30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2.75" customHeight="1" x14ac:dyDescent="0.2">
      <c r="A18" s="71" t="s">
        <v>143</v>
      </c>
      <c r="B18" s="71" t="s">
        <v>174</v>
      </c>
      <c r="C18" s="71" t="s">
        <v>175</v>
      </c>
      <c r="D18" s="131">
        <v>3</v>
      </c>
      <c r="E18" s="71" t="s">
        <v>29</v>
      </c>
      <c r="F18" s="71" t="s">
        <v>292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30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ht="12.75" customHeight="1" x14ac:dyDescent="0.2">
      <c r="A19" s="71" t="s">
        <v>143</v>
      </c>
      <c r="B19" s="71" t="s">
        <v>176</v>
      </c>
      <c r="C19" s="71" t="s">
        <v>177</v>
      </c>
      <c r="D19" s="131">
        <v>3</v>
      </c>
      <c r="E19" s="71" t="s">
        <v>29</v>
      </c>
      <c r="F19" s="71" t="s">
        <v>292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30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ht="12.75" customHeight="1" x14ac:dyDescent="0.2">
      <c r="A20" s="71" t="s">
        <v>143</v>
      </c>
      <c r="B20" s="71" t="s">
        <v>178</v>
      </c>
      <c r="C20" s="71" t="s">
        <v>179</v>
      </c>
      <c r="D20" s="131">
        <v>1</v>
      </c>
      <c r="E20" s="71" t="s">
        <v>29</v>
      </c>
      <c r="F20" s="71" t="s">
        <v>292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30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ht="12.75" customHeight="1" x14ac:dyDescent="0.2">
      <c r="A21" s="71" t="s">
        <v>143</v>
      </c>
      <c r="B21" s="71" t="s">
        <v>180</v>
      </c>
      <c r="C21" s="71" t="s">
        <v>181</v>
      </c>
      <c r="D21" s="131">
        <v>2</v>
      </c>
      <c r="E21" s="71" t="s">
        <v>29</v>
      </c>
      <c r="F21" s="71" t="s">
        <v>292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30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ht="12.75" customHeight="1" x14ac:dyDescent="0.2">
      <c r="A22" s="71" t="s">
        <v>143</v>
      </c>
      <c r="B22" s="71" t="s">
        <v>182</v>
      </c>
      <c r="C22" s="71" t="s">
        <v>183</v>
      </c>
      <c r="D22" s="131">
        <v>2</v>
      </c>
      <c r="E22" s="71" t="s">
        <v>29</v>
      </c>
      <c r="F22" s="71" t="s">
        <v>292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30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2.75" customHeight="1" x14ac:dyDescent="0.2">
      <c r="A23" s="71" t="s">
        <v>143</v>
      </c>
      <c r="B23" s="71" t="s">
        <v>184</v>
      </c>
      <c r="C23" s="71" t="s">
        <v>185</v>
      </c>
      <c r="D23" s="131">
        <v>2</v>
      </c>
      <c r="E23" s="71" t="s">
        <v>29</v>
      </c>
      <c r="F23" s="71" t="s">
        <v>292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30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ht="12.75" customHeight="1" x14ac:dyDescent="0.2">
      <c r="A24" s="71" t="s">
        <v>143</v>
      </c>
      <c r="B24" s="71" t="s">
        <v>186</v>
      </c>
      <c r="C24" s="71" t="s">
        <v>187</v>
      </c>
      <c r="D24" s="131">
        <v>1</v>
      </c>
      <c r="E24" s="71" t="s">
        <v>29</v>
      </c>
      <c r="F24" s="71" t="s">
        <v>292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30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ht="12.75" customHeight="1" x14ac:dyDescent="0.2">
      <c r="A25" s="55" t="s">
        <v>143</v>
      </c>
      <c r="B25" s="55" t="s">
        <v>319</v>
      </c>
      <c r="C25" s="55" t="s">
        <v>320</v>
      </c>
      <c r="D25" s="165">
        <v>1</v>
      </c>
      <c r="E25" s="71" t="s">
        <v>29</v>
      </c>
      <c r="F25" s="71" t="s">
        <v>292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30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ht="12.75" customHeight="1" x14ac:dyDescent="0.2">
      <c r="A26" s="71" t="s">
        <v>143</v>
      </c>
      <c r="B26" s="71" t="s">
        <v>188</v>
      </c>
      <c r="C26" s="71" t="s">
        <v>189</v>
      </c>
      <c r="D26" s="131">
        <v>1</v>
      </c>
      <c r="E26" s="71" t="s">
        <v>29</v>
      </c>
      <c r="F26" s="71" t="s">
        <v>292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30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ht="12.75" customHeight="1" x14ac:dyDescent="0.2">
      <c r="A27" s="71" t="s">
        <v>143</v>
      </c>
      <c r="B27" s="71" t="s">
        <v>190</v>
      </c>
      <c r="C27" s="71" t="s">
        <v>191</v>
      </c>
      <c r="D27" s="131">
        <v>2</v>
      </c>
      <c r="E27" s="71" t="s">
        <v>29</v>
      </c>
      <c r="F27" s="71" t="s">
        <v>292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30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ht="12.75" customHeight="1" x14ac:dyDescent="0.2">
      <c r="A28" s="71" t="s">
        <v>143</v>
      </c>
      <c r="B28" s="71" t="s">
        <v>192</v>
      </c>
      <c r="C28" s="71" t="s">
        <v>193</v>
      </c>
      <c r="D28" s="131">
        <v>3</v>
      </c>
      <c r="E28" s="71" t="s">
        <v>29</v>
      </c>
      <c r="F28" s="71" t="s">
        <v>292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30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ht="12.75" customHeight="1" x14ac:dyDescent="0.2">
      <c r="A29" s="71" t="s">
        <v>143</v>
      </c>
      <c r="B29" s="71" t="s">
        <v>194</v>
      </c>
      <c r="C29" s="71" t="s">
        <v>195</v>
      </c>
      <c r="D29" s="131">
        <v>2</v>
      </c>
      <c r="E29" s="71" t="s">
        <v>29</v>
      </c>
      <c r="F29" s="71" t="s">
        <v>292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30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ht="12.75" customHeight="1" x14ac:dyDescent="0.2">
      <c r="A30" s="72" t="s">
        <v>143</v>
      </c>
      <c r="B30" s="72" t="s">
        <v>196</v>
      </c>
      <c r="C30" s="72" t="s">
        <v>197</v>
      </c>
      <c r="D30" s="132">
        <v>2</v>
      </c>
      <c r="E30" s="72" t="s">
        <v>29</v>
      </c>
      <c r="F30" s="72" t="s">
        <v>292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3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 x14ac:dyDescent="0.2">
      <c r="A31" s="33"/>
      <c r="B31" s="34">
        <f>COUNTA(B3:B30)</f>
        <v>28</v>
      </c>
      <c r="C31" s="60"/>
      <c r="D31" s="20"/>
      <c r="E31" s="34">
        <f t="shared" ref="E31:S31" si="0">COUNTIF(E3:E30,"Yes")</f>
        <v>28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4">
        <f t="shared" si="0"/>
        <v>0</v>
      </c>
      <c r="Q31" s="34">
        <f t="shared" si="0"/>
        <v>0</v>
      </c>
      <c r="R31" s="34">
        <f t="shared" si="0"/>
        <v>0</v>
      </c>
      <c r="S31" s="34">
        <f t="shared" si="0"/>
        <v>0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</row>
    <row r="32" spans="1:34" ht="10.5" customHeight="1" x14ac:dyDescent="0.2">
      <c r="A32" s="33"/>
      <c r="B32" s="33"/>
      <c r="C32" s="33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</row>
    <row r="33" spans="1:19" x14ac:dyDescent="0.2">
      <c r="A33" s="71" t="s">
        <v>198</v>
      </c>
      <c r="B33" s="71" t="s">
        <v>199</v>
      </c>
      <c r="C33" s="71" t="s">
        <v>200</v>
      </c>
      <c r="D33" s="131">
        <v>2</v>
      </c>
      <c r="E33" s="71" t="s">
        <v>29</v>
      </c>
      <c r="F33" s="71" t="s">
        <v>292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</row>
    <row r="34" spans="1:19" ht="12.75" customHeight="1" x14ac:dyDescent="0.2">
      <c r="A34" s="71" t="s">
        <v>198</v>
      </c>
      <c r="B34" s="71" t="s">
        <v>201</v>
      </c>
      <c r="C34" s="71" t="s">
        <v>202</v>
      </c>
      <c r="D34" s="131">
        <v>2</v>
      </c>
      <c r="E34" s="71" t="s">
        <v>29</v>
      </c>
      <c r="F34" s="71" t="s">
        <v>292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</row>
    <row r="35" spans="1:19" ht="12.75" customHeight="1" x14ac:dyDescent="0.2">
      <c r="A35" s="71" t="s">
        <v>198</v>
      </c>
      <c r="B35" s="71" t="s">
        <v>203</v>
      </c>
      <c r="C35" s="71" t="s">
        <v>204</v>
      </c>
      <c r="D35" s="131">
        <v>2</v>
      </c>
      <c r="E35" s="71" t="s">
        <v>29</v>
      </c>
      <c r="F35" s="71" t="s">
        <v>292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</row>
    <row r="36" spans="1:19" ht="12.75" customHeight="1" x14ac:dyDescent="0.2">
      <c r="A36" s="72" t="s">
        <v>198</v>
      </c>
      <c r="B36" s="72" t="s">
        <v>205</v>
      </c>
      <c r="C36" s="72" t="s">
        <v>206</v>
      </c>
      <c r="D36" s="132">
        <v>2</v>
      </c>
      <c r="E36" s="72" t="s">
        <v>29</v>
      </c>
      <c r="F36" s="72" t="s">
        <v>292</v>
      </c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x14ac:dyDescent="0.2">
      <c r="A37" s="33"/>
      <c r="B37" s="34">
        <f>COUNTA(B33:B36)</f>
        <v>4</v>
      </c>
      <c r="C37" s="60"/>
      <c r="D37" s="20"/>
      <c r="E37" s="34">
        <f t="shared" ref="E37:S37" si="1">COUNTIF(E33:E36,"Yes")</f>
        <v>4</v>
      </c>
      <c r="F37" s="34">
        <f t="shared" si="1"/>
        <v>0</v>
      </c>
      <c r="G37" s="34">
        <f t="shared" si="1"/>
        <v>0</v>
      </c>
      <c r="H37" s="34">
        <f t="shared" si="1"/>
        <v>0</v>
      </c>
      <c r="I37" s="34">
        <f t="shared" si="1"/>
        <v>0</v>
      </c>
      <c r="J37" s="34">
        <f t="shared" si="1"/>
        <v>0</v>
      </c>
      <c r="K37" s="34">
        <f t="shared" si="1"/>
        <v>0</v>
      </c>
      <c r="L37" s="34">
        <f t="shared" si="1"/>
        <v>0</v>
      </c>
      <c r="M37" s="34">
        <f t="shared" si="1"/>
        <v>0</v>
      </c>
      <c r="N37" s="34">
        <f t="shared" si="1"/>
        <v>0</v>
      </c>
      <c r="O37" s="34">
        <f t="shared" si="1"/>
        <v>0</v>
      </c>
      <c r="P37" s="34">
        <f t="shared" si="1"/>
        <v>0</v>
      </c>
      <c r="Q37" s="34">
        <f t="shared" si="1"/>
        <v>0</v>
      </c>
      <c r="R37" s="34">
        <f t="shared" si="1"/>
        <v>0</v>
      </c>
      <c r="S37" s="34">
        <f t="shared" si="1"/>
        <v>0</v>
      </c>
    </row>
    <row r="38" spans="1:19" ht="10.5" customHeight="1" x14ac:dyDescent="0.2">
      <c r="A38" s="33"/>
      <c r="B38" s="46"/>
      <c r="C38" s="33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.75" customHeight="1" x14ac:dyDescent="0.2">
      <c r="A39" s="71" t="s">
        <v>207</v>
      </c>
      <c r="B39" s="71" t="s">
        <v>208</v>
      </c>
      <c r="C39" s="71" t="s">
        <v>209</v>
      </c>
      <c r="D39" s="131">
        <v>1</v>
      </c>
      <c r="E39" s="71" t="s">
        <v>29</v>
      </c>
      <c r="F39" s="71" t="s">
        <v>292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2.75" customHeight="1" x14ac:dyDescent="0.2">
      <c r="A40" s="71" t="s">
        <v>207</v>
      </c>
      <c r="B40" s="71" t="s">
        <v>210</v>
      </c>
      <c r="C40" s="71" t="s">
        <v>211</v>
      </c>
      <c r="D40" s="131">
        <v>1</v>
      </c>
      <c r="E40" s="71" t="s">
        <v>29</v>
      </c>
      <c r="F40" s="71" t="s">
        <v>292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</row>
    <row r="41" spans="1:19" ht="12.75" customHeight="1" x14ac:dyDescent="0.2">
      <c r="A41" s="71" t="s">
        <v>207</v>
      </c>
      <c r="B41" s="71" t="s">
        <v>212</v>
      </c>
      <c r="C41" s="71" t="s">
        <v>213</v>
      </c>
      <c r="D41" s="131">
        <v>2</v>
      </c>
      <c r="E41" s="71" t="s">
        <v>29</v>
      </c>
      <c r="F41" s="71" t="s">
        <v>292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</row>
    <row r="42" spans="1:19" ht="12.75" customHeight="1" x14ac:dyDescent="0.2">
      <c r="A42" s="71" t="s">
        <v>207</v>
      </c>
      <c r="B42" s="71" t="s">
        <v>214</v>
      </c>
      <c r="C42" s="71" t="s">
        <v>215</v>
      </c>
      <c r="D42" s="131">
        <v>2</v>
      </c>
      <c r="E42" s="71" t="s">
        <v>29</v>
      </c>
      <c r="F42" s="71" t="s">
        <v>292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</row>
    <row r="43" spans="1:19" ht="12.75" customHeight="1" x14ac:dyDescent="0.2">
      <c r="A43" s="71" t="s">
        <v>207</v>
      </c>
      <c r="B43" s="71" t="s">
        <v>216</v>
      </c>
      <c r="C43" s="71" t="s">
        <v>217</v>
      </c>
      <c r="D43" s="131">
        <v>2</v>
      </c>
      <c r="E43" s="71" t="s">
        <v>29</v>
      </c>
      <c r="F43" s="71" t="s">
        <v>292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19" ht="12.75" customHeight="1" x14ac:dyDescent="0.2">
      <c r="A44" s="71" t="s">
        <v>207</v>
      </c>
      <c r="B44" s="71" t="s">
        <v>218</v>
      </c>
      <c r="C44" s="71" t="s">
        <v>219</v>
      </c>
      <c r="D44" s="131">
        <v>2</v>
      </c>
      <c r="E44" s="71" t="s">
        <v>29</v>
      </c>
      <c r="F44" s="71" t="s">
        <v>292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  <row r="45" spans="1:19" ht="12.75" customHeight="1" x14ac:dyDescent="0.2">
      <c r="A45" s="71" t="s">
        <v>207</v>
      </c>
      <c r="B45" s="71" t="s">
        <v>220</v>
      </c>
      <c r="C45" s="71" t="s">
        <v>221</v>
      </c>
      <c r="D45" s="154">
        <v>1</v>
      </c>
      <c r="E45" s="71" t="s">
        <v>29</v>
      </c>
      <c r="F45" s="71" t="s">
        <v>292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12.75" customHeight="1" x14ac:dyDescent="0.2">
      <c r="A46" s="71" t="s">
        <v>207</v>
      </c>
      <c r="B46" s="71" t="s">
        <v>222</v>
      </c>
      <c r="C46" s="71" t="s">
        <v>223</v>
      </c>
      <c r="D46" s="131">
        <v>3</v>
      </c>
      <c r="E46" s="71" t="s">
        <v>29</v>
      </c>
      <c r="F46" s="71" t="s">
        <v>292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</row>
    <row r="47" spans="1:19" ht="12.75" customHeight="1" x14ac:dyDescent="0.2">
      <c r="A47" s="71" t="s">
        <v>207</v>
      </c>
      <c r="B47" s="71" t="s">
        <v>224</v>
      </c>
      <c r="C47" s="71" t="s">
        <v>225</v>
      </c>
      <c r="D47" s="131">
        <v>2</v>
      </c>
      <c r="E47" s="71" t="s">
        <v>29</v>
      </c>
      <c r="F47" s="71" t="s">
        <v>292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</row>
    <row r="48" spans="1:19" ht="12.75" customHeight="1" x14ac:dyDescent="0.2">
      <c r="A48" s="72" t="s">
        <v>207</v>
      </c>
      <c r="B48" s="72" t="s">
        <v>226</v>
      </c>
      <c r="C48" s="72" t="s">
        <v>227</v>
      </c>
      <c r="D48" s="132">
        <v>2</v>
      </c>
      <c r="E48" s="72" t="s">
        <v>29</v>
      </c>
      <c r="F48" s="72" t="s">
        <v>292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x14ac:dyDescent="0.2">
      <c r="A49" s="33"/>
      <c r="B49" s="34">
        <f>COUNTA(B39:B48)</f>
        <v>10</v>
      </c>
      <c r="C49" s="60"/>
      <c r="D49" s="20"/>
      <c r="E49" s="34">
        <f t="shared" ref="E49:S49" si="2">COUNTIF(E39:E48,"Yes")</f>
        <v>10</v>
      </c>
      <c r="F49" s="34">
        <f t="shared" si="2"/>
        <v>0</v>
      </c>
      <c r="G49" s="34">
        <f t="shared" si="2"/>
        <v>0</v>
      </c>
      <c r="H49" s="34">
        <f t="shared" si="2"/>
        <v>0</v>
      </c>
      <c r="I49" s="34">
        <f t="shared" si="2"/>
        <v>0</v>
      </c>
      <c r="J49" s="34">
        <f t="shared" si="2"/>
        <v>0</v>
      </c>
      <c r="K49" s="34">
        <f t="shared" si="2"/>
        <v>0</v>
      </c>
      <c r="L49" s="34">
        <f t="shared" si="2"/>
        <v>0</v>
      </c>
      <c r="M49" s="34">
        <f t="shared" si="2"/>
        <v>0</v>
      </c>
      <c r="N49" s="34">
        <f t="shared" si="2"/>
        <v>0</v>
      </c>
      <c r="O49" s="34">
        <f t="shared" si="2"/>
        <v>0</v>
      </c>
      <c r="P49" s="34">
        <f t="shared" si="2"/>
        <v>0</v>
      </c>
      <c r="Q49" s="34">
        <f t="shared" si="2"/>
        <v>0</v>
      </c>
      <c r="R49" s="34">
        <f t="shared" si="2"/>
        <v>0</v>
      </c>
      <c r="S49" s="34">
        <f t="shared" si="2"/>
        <v>0</v>
      </c>
    </row>
    <row r="50" spans="1:19" ht="10.5" customHeight="1" x14ac:dyDescent="0.2">
      <c r="A50" s="47"/>
      <c r="B50" s="47"/>
      <c r="C50" s="91"/>
      <c r="D50" s="2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x14ac:dyDescent="0.2">
      <c r="A51" s="71" t="s">
        <v>228</v>
      </c>
      <c r="B51" s="71" t="s">
        <v>229</v>
      </c>
      <c r="C51" s="71" t="s">
        <v>230</v>
      </c>
      <c r="D51" s="131">
        <v>2</v>
      </c>
      <c r="E51" s="71" t="s">
        <v>29</v>
      </c>
      <c r="F51" s="71" t="s">
        <v>292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</row>
    <row r="52" spans="1:19" ht="12.75" customHeight="1" x14ac:dyDescent="0.2">
      <c r="A52" s="71" t="s">
        <v>228</v>
      </c>
      <c r="B52" s="71" t="s">
        <v>231</v>
      </c>
      <c r="C52" s="71" t="s">
        <v>232</v>
      </c>
      <c r="D52" s="131">
        <v>1</v>
      </c>
      <c r="E52" s="71" t="s">
        <v>29</v>
      </c>
      <c r="F52" s="71" t="s">
        <v>292</v>
      </c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x14ac:dyDescent="0.2">
      <c r="A53" s="71" t="s">
        <v>228</v>
      </c>
      <c r="B53" s="71" t="s">
        <v>233</v>
      </c>
      <c r="C53" s="71" t="s">
        <v>234</v>
      </c>
      <c r="D53" s="131">
        <v>3</v>
      </c>
      <c r="E53" s="71" t="s">
        <v>29</v>
      </c>
      <c r="F53" s="71" t="s">
        <v>292</v>
      </c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</row>
    <row r="54" spans="1:19" x14ac:dyDescent="0.2">
      <c r="A54" s="71" t="s">
        <v>228</v>
      </c>
      <c r="B54" s="71" t="s">
        <v>235</v>
      </c>
      <c r="C54" s="71" t="s">
        <v>236</v>
      </c>
      <c r="D54" s="131">
        <v>3</v>
      </c>
      <c r="E54" s="71" t="s">
        <v>29</v>
      </c>
      <c r="F54" s="71" t="s">
        <v>292</v>
      </c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</row>
    <row r="55" spans="1:19" ht="12.75" customHeight="1" x14ac:dyDescent="0.2">
      <c r="A55" s="72" t="s">
        <v>228</v>
      </c>
      <c r="B55" s="72" t="s">
        <v>237</v>
      </c>
      <c r="C55" s="72" t="s">
        <v>238</v>
      </c>
      <c r="D55" s="132">
        <v>3</v>
      </c>
      <c r="E55" s="72" t="s">
        <v>29</v>
      </c>
      <c r="F55" s="72" t="s">
        <v>292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x14ac:dyDescent="0.2">
      <c r="A56" s="33"/>
      <c r="B56" s="34">
        <f>COUNTA(B51:B55)</f>
        <v>5</v>
      </c>
      <c r="C56" s="129"/>
      <c r="D56" s="77"/>
      <c r="E56" s="34">
        <f t="shared" ref="E56:S56" si="3">COUNTIF(E51:E55,"Yes")</f>
        <v>5</v>
      </c>
      <c r="F56" s="34">
        <f t="shared" si="3"/>
        <v>0</v>
      </c>
      <c r="G56" s="34">
        <f t="shared" si="3"/>
        <v>0</v>
      </c>
      <c r="H56" s="34">
        <f t="shared" si="3"/>
        <v>0</v>
      </c>
      <c r="I56" s="34">
        <f t="shared" si="3"/>
        <v>0</v>
      </c>
      <c r="J56" s="34">
        <f t="shared" si="3"/>
        <v>0</v>
      </c>
      <c r="K56" s="34">
        <f t="shared" si="3"/>
        <v>0</v>
      </c>
      <c r="L56" s="34">
        <f t="shared" si="3"/>
        <v>0</v>
      </c>
      <c r="M56" s="34">
        <f t="shared" si="3"/>
        <v>0</v>
      </c>
      <c r="N56" s="34">
        <f t="shared" si="3"/>
        <v>0</v>
      </c>
      <c r="O56" s="34">
        <f t="shared" si="3"/>
        <v>0</v>
      </c>
      <c r="P56" s="34">
        <f t="shared" si="3"/>
        <v>0</v>
      </c>
      <c r="Q56" s="34">
        <f t="shared" si="3"/>
        <v>0</v>
      </c>
      <c r="R56" s="34">
        <f t="shared" si="3"/>
        <v>0</v>
      </c>
      <c r="S56" s="34">
        <f t="shared" si="3"/>
        <v>0</v>
      </c>
    </row>
    <row r="57" spans="1:19" ht="10.5" customHeight="1" x14ac:dyDescent="0.2">
      <c r="A57" s="47"/>
      <c r="B57" s="47"/>
      <c r="C57" s="91"/>
      <c r="D57" s="7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x14ac:dyDescent="0.2">
      <c r="A58" s="71" t="s">
        <v>239</v>
      </c>
      <c r="B58" s="71" t="s">
        <v>240</v>
      </c>
      <c r="C58" s="71" t="s">
        <v>241</v>
      </c>
      <c r="D58" s="71">
        <v>2</v>
      </c>
      <c r="E58" s="71" t="s">
        <v>29</v>
      </c>
      <c r="F58" s="71" t="s">
        <v>292</v>
      </c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2.75" customHeight="1" x14ac:dyDescent="0.2">
      <c r="A59" s="71" t="s">
        <v>239</v>
      </c>
      <c r="B59" s="71" t="s">
        <v>242</v>
      </c>
      <c r="C59" s="71" t="s">
        <v>243</v>
      </c>
      <c r="D59" s="71">
        <v>2</v>
      </c>
      <c r="E59" s="71" t="s">
        <v>29</v>
      </c>
      <c r="F59" s="71" t="s">
        <v>292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2.75" customHeight="1" x14ac:dyDescent="0.2">
      <c r="A60" s="71" t="s">
        <v>239</v>
      </c>
      <c r="B60" s="71" t="s">
        <v>244</v>
      </c>
      <c r="C60" s="71" t="s">
        <v>245</v>
      </c>
      <c r="D60" s="71">
        <v>1</v>
      </c>
      <c r="E60" s="71" t="s">
        <v>29</v>
      </c>
      <c r="F60" s="71" t="s">
        <v>292</v>
      </c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ht="12.75" customHeight="1" x14ac:dyDescent="0.2">
      <c r="A61" s="71" t="s">
        <v>239</v>
      </c>
      <c r="B61" s="71" t="s">
        <v>246</v>
      </c>
      <c r="C61" s="71" t="s">
        <v>247</v>
      </c>
      <c r="D61" s="71">
        <v>2</v>
      </c>
      <c r="E61" s="71" t="s">
        <v>29</v>
      </c>
      <c r="F61" s="71" t="s">
        <v>292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12.75" customHeight="1" x14ac:dyDescent="0.2">
      <c r="A62" s="71" t="s">
        <v>239</v>
      </c>
      <c r="B62" s="71" t="s">
        <v>248</v>
      </c>
      <c r="C62" s="71" t="s">
        <v>249</v>
      </c>
      <c r="D62" s="71">
        <v>2</v>
      </c>
      <c r="E62" s="71" t="s">
        <v>29</v>
      </c>
      <c r="F62" s="71" t="s">
        <v>292</v>
      </c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ht="12.75" customHeight="1" x14ac:dyDescent="0.2">
      <c r="A63" s="72" t="s">
        <v>239</v>
      </c>
      <c r="B63" s="72" t="s">
        <v>250</v>
      </c>
      <c r="C63" s="72" t="s">
        <v>251</v>
      </c>
      <c r="D63" s="72">
        <v>3</v>
      </c>
      <c r="E63" s="72" t="s">
        <v>29</v>
      </c>
      <c r="F63" s="72" t="s">
        <v>292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x14ac:dyDescent="0.2">
      <c r="A64" s="33"/>
      <c r="B64" s="34">
        <f>COUNTA(B58:B63)</f>
        <v>6</v>
      </c>
      <c r="C64" s="129"/>
      <c r="D64" s="77"/>
      <c r="E64" s="34">
        <f t="shared" ref="E64:S64" si="4">COUNTIF(E58:E63,"Yes")</f>
        <v>6</v>
      </c>
      <c r="F64" s="34">
        <f t="shared" si="4"/>
        <v>0</v>
      </c>
      <c r="G64" s="34">
        <f t="shared" si="4"/>
        <v>0</v>
      </c>
      <c r="H64" s="34">
        <f t="shared" si="4"/>
        <v>0</v>
      </c>
      <c r="I64" s="34">
        <f t="shared" si="4"/>
        <v>0</v>
      </c>
      <c r="J64" s="34">
        <f t="shared" si="4"/>
        <v>0</v>
      </c>
      <c r="K64" s="34">
        <f t="shared" si="4"/>
        <v>0</v>
      </c>
      <c r="L64" s="34">
        <f t="shared" si="4"/>
        <v>0</v>
      </c>
      <c r="M64" s="34">
        <f t="shared" si="4"/>
        <v>0</v>
      </c>
      <c r="N64" s="34">
        <f t="shared" si="4"/>
        <v>0</v>
      </c>
      <c r="O64" s="34">
        <f t="shared" si="4"/>
        <v>0</v>
      </c>
      <c r="P64" s="34">
        <f t="shared" si="4"/>
        <v>0</v>
      </c>
      <c r="Q64" s="34">
        <f t="shared" si="4"/>
        <v>0</v>
      </c>
      <c r="R64" s="34">
        <f t="shared" si="4"/>
        <v>0</v>
      </c>
      <c r="S64" s="34">
        <f t="shared" si="4"/>
        <v>0</v>
      </c>
    </row>
    <row r="65" spans="1:19" ht="10.5" customHeight="1" x14ac:dyDescent="0.2">
      <c r="A65" s="47"/>
      <c r="B65" s="47"/>
      <c r="C65" s="91"/>
      <c r="D65" s="7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1:19" ht="12.75" customHeight="1" x14ac:dyDescent="0.2">
      <c r="A66" s="71" t="s">
        <v>252</v>
      </c>
      <c r="B66" s="71" t="s">
        <v>253</v>
      </c>
      <c r="C66" s="71" t="s">
        <v>254</v>
      </c>
      <c r="D66" s="131">
        <v>3</v>
      </c>
      <c r="E66" s="71" t="s">
        <v>29</v>
      </c>
      <c r="F66" s="71" t="s">
        <v>292</v>
      </c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</row>
    <row r="67" spans="1:19" x14ac:dyDescent="0.2">
      <c r="A67" s="72" t="s">
        <v>252</v>
      </c>
      <c r="B67" s="72" t="s">
        <v>255</v>
      </c>
      <c r="C67" s="72" t="s">
        <v>256</v>
      </c>
      <c r="D67" s="132">
        <v>3</v>
      </c>
      <c r="E67" s="72" t="s">
        <v>29</v>
      </c>
      <c r="F67" s="72" t="s">
        <v>292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x14ac:dyDescent="0.2">
      <c r="A68" s="33"/>
      <c r="B68" s="34">
        <f>COUNTA(B66:B67)</f>
        <v>2</v>
      </c>
      <c r="C68" s="129"/>
      <c r="D68" s="77"/>
      <c r="E68" s="34">
        <f t="shared" ref="E68:S68" si="5">COUNTIF(E66:E67,"Yes")</f>
        <v>2</v>
      </c>
      <c r="F68" s="34">
        <f t="shared" si="5"/>
        <v>0</v>
      </c>
      <c r="G68" s="34">
        <f t="shared" si="5"/>
        <v>0</v>
      </c>
      <c r="H68" s="34">
        <f t="shared" si="5"/>
        <v>0</v>
      </c>
      <c r="I68" s="34">
        <f t="shared" si="5"/>
        <v>0</v>
      </c>
      <c r="J68" s="34">
        <f t="shared" si="5"/>
        <v>0</v>
      </c>
      <c r="K68" s="34">
        <f t="shared" si="5"/>
        <v>0</v>
      </c>
      <c r="L68" s="34">
        <f t="shared" si="5"/>
        <v>0</v>
      </c>
      <c r="M68" s="34">
        <f t="shared" si="5"/>
        <v>0</v>
      </c>
      <c r="N68" s="34">
        <f t="shared" si="5"/>
        <v>0</v>
      </c>
      <c r="O68" s="34">
        <f t="shared" si="5"/>
        <v>0</v>
      </c>
      <c r="P68" s="34">
        <f t="shared" si="5"/>
        <v>0</v>
      </c>
      <c r="Q68" s="34">
        <f t="shared" si="5"/>
        <v>0</v>
      </c>
      <c r="R68" s="34">
        <f t="shared" si="5"/>
        <v>0</v>
      </c>
      <c r="S68" s="34">
        <f t="shared" si="5"/>
        <v>0</v>
      </c>
    </row>
    <row r="69" spans="1:19" ht="10.5" customHeight="1" x14ac:dyDescent="0.2">
      <c r="A69" s="47"/>
      <c r="B69" s="47"/>
      <c r="C69" s="91"/>
      <c r="D69" s="7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1:19" ht="12.75" customHeight="1" x14ac:dyDescent="0.2">
      <c r="A70" s="71" t="s">
        <v>257</v>
      </c>
      <c r="B70" s="71" t="s">
        <v>258</v>
      </c>
      <c r="C70" s="71" t="s">
        <v>259</v>
      </c>
      <c r="D70" s="131">
        <v>3</v>
      </c>
      <c r="E70" s="71" t="s">
        <v>29</v>
      </c>
      <c r="F70" s="71" t="s">
        <v>292</v>
      </c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x14ac:dyDescent="0.2">
      <c r="A71" s="72" t="s">
        <v>257</v>
      </c>
      <c r="B71" s="72" t="s">
        <v>260</v>
      </c>
      <c r="C71" s="72" t="s">
        <v>261</v>
      </c>
      <c r="D71" s="132">
        <v>3</v>
      </c>
      <c r="E71" s="72" t="s">
        <v>29</v>
      </c>
      <c r="F71" s="72" t="s">
        <v>292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19" x14ac:dyDescent="0.2">
      <c r="A72" s="33"/>
      <c r="B72" s="34">
        <f>COUNTA(B70:B71)</f>
        <v>2</v>
      </c>
      <c r="C72" s="129"/>
      <c r="D72" s="77"/>
      <c r="E72" s="34">
        <f t="shared" ref="E72:S72" si="6">COUNTIF(E70:E71,"Yes")</f>
        <v>2</v>
      </c>
      <c r="F72" s="34">
        <f t="shared" si="6"/>
        <v>0</v>
      </c>
      <c r="G72" s="34">
        <f t="shared" si="6"/>
        <v>0</v>
      </c>
      <c r="H72" s="34">
        <f t="shared" si="6"/>
        <v>0</v>
      </c>
      <c r="I72" s="34">
        <f t="shared" si="6"/>
        <v>0</v>
      </c>
      <c r="J72" s="34">
        <f t="shared" si="6"/>
        <v>0</v>
      </c>
      <c r="K72" s="34">
        <f t="shared" si="6"/>
        <v>0</v>
      </c>
      <c r="L72" s="34">
        <f t="shared" si="6"/>
        <v>0</v>
      </c>
      <c r="M72" s="34">
        <f t="shared" si="6"/>
        <v>0</v>
      </c>
      <c r="N72" s="34">
        <f t="shared" si="6"/>
        <v>0</v>
      </c>
      <c r="O72" s="34">
        <f t="shared" si="6"/>
        <v>0</v>
      </c>
      <c r="P72" s="34">
        <f t="shared" si="6"/>
        <v>0</v>
      </c>
      <c r="Q72" s="34">
        <f t="shared" si="6"/>
        <v>0</v>
      </c>
      <c r="R72" s="34">
        <f t="shared" si="6"/>
        <v>0</v>
      </c>
      <c r="S72" s="34">
        <f t="shared" si="6"/>
        <v>0</v>
      </c>
    </row>
    <row r="73" spans="1:19" ht="9.75" customHeight="1" x14ac:dyDescent="0.2">
      <c r="A73" s="47"/>
      <c r="B73" s="47"/>
      <c r="C73" s="91"/>
      <c r="D73" s="7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1:19" ht="12.75" customHeight="1" x14ac:dyDescent="0.2">
      <c r="A74" s="71" t="s">
        <v>262</v>
      </c>
      <c r="B74" s="71" t="s">
        <v>263</v>
      </c>
      <c r="C74" s="71" t="s">
        <v>264</v>
      </c>
      <c r="D74" s="131">
        <v>1</v>
      </c>
      <c r="E74" s="71" t="s">
        <v>29</v>
      </c>
      <c r="F74" s="71" t="s">
        <v>292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x14ac:dyDescent="0.2">
      <c r="A75" s="71" t="s">
        <v>262</v>
      </c>
      <c r="B75" s="71" t="s">
        <v>265</v>
      </c>
      <c r="C75" s="71" t="s">
        <v>266</v>
      </c>
      <c r="D75" s="131">
        <v>1</v>
      </c>
      <c r="E75" s="71" t="s">
        <v>29</v>
      </c>
      <c r="F75" s="71" t="s">
        <v>292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x14ac:dyDescent="0.2">
      <c r="A76" s="72" t="s">
        <v>262</v>
      </c>
      <c r="B76" s="72" t="s">
        <v>267</v>
      </c>
      <c r="C76" s="72" t="s">
        <v>268</v>
      </c>
      <c r="D76" s="132">
        <v>1</v>
      </c>
      <c r="E76" s="72" t="s">
        <v>29</v>
      </c>
      <c r="F76" s="72" t="s">
        <v>292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x14ac:dyDescent="0.2">
      <c r="A77" s="33"/>
      <c r="B77" s="34">
        <f>COUNTA(B74:B76)</f>
        <v>3</v>
      </c>
      <c r="C77" s="129"/>
      <c r="D77" s="77"/>
      <c r="E77" s="34">
        <f t="shared" ref="E77:S77" si="7">COUNTIF(E74:E76,"Yes")</f>
        <v>3</v>
      </c>
      <c r="F77" s="34">
        <f t="shared" si="7"/>
        <v>0</v>
      </c>
      <c r="G77" s="34">
        <f t="shared" si="7"/>
        <v>0</v>
      </c>
      <c r="H77" s="34">
        <f t="shared" si="7"/>
        <v>0</v>
      </c>
      <c r="I77" s="34">
        <f t="shared" si="7"/>
        <v>0</v>
      </c>
      <c r="J77" s="34">
        <f t="shared" si="7"/>
        <v>0</v>
      </c>
      <c r="K77" s="34">
        <f t="shared" si="7"/>
        <v>0</v>
      </c>
      <c r="L77" s="34">
        <f t="shared" si="7"/>
        <v>0</v>
      </c>
      <c r="M77" s="34">
        <f t="shared" si="7"/>
        <v>0</v>
      </c>
      <c r="N77" s="34">
        <f t="shared" si="7"/>
        <v>0</v>
      </c>
      <c r="O77" s="34">
        <f t="shared" si="7"/>
        <v>0</v>
      </c>
      <c r="P77" s="34">
        <f t="shared" si="7"/>
        <v>0</v>
      </c>
      <c r="Q77" s="34">
        <f t="shared" si="7"/>
        <v>0</v>
      </c>
      <c r="R77" s="34">
        <f t="shared" si="7"/>
        <v>0</v>
      </c>
      <c r="S77" s="34">
        <f t="shared" si="7"/>
        <v>0</v>
      </c>
    </row>
    <row r="78" spans="1:19" ht="10.5" customHeight="1" x14ac:dyDescent="0.2">
      <c r="A78" s="47"/>
      <c r="B78" s="47"/>
      <c r="C78" s="91"/>
      <c r="D78" s="7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1:19" x14ac:dyDescent="0.2">
      <c r="A79" s="71" t="s">
        <v>269</v>
      </c>
      <c r="B79" s="71" t="s">
        <v>270</v>
      </c>
      <c r="C79" s="71" t="s">
        <v>271</v>
      </c>
      <c r="D79" s="131">
        <v>1</v>
      </c>
      <c r="E79" s="71" t="s">
        <v>29</v>
      </c>
      <c r="F79" s="71" t="s">
        <v>292</v>
      </c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ht="18" x14ac:dyDescent="0.2">
      <c r="A80" s="71" t="s">
        <v>269</v>
      </c>
      <c r="B80" s="71" t="s">
        <v>272</v>
      </c>
      <c r="C80" s="71" t="s">
        <v>273</v>
      </c>
      <c r="D80" s="131">
        <v>1</v>
      </c>
      <c r="E80" s="71" t="s">
        <v>29</v>
      </c>
      <c r="F80" s="71" t="s">
        <v>292</v>
      </c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x14ac:dyDescent="0.2">
      <c r="A81" s="71" t="s">
        <v>269</v>
      </c>
      <c r="B81" s="71" t="s">
        <v>274</v>
      </c>
      <c r="C81" s="71" t="s">
        <v>275</v>
      </c>
      <c r="D81" s="131">
        <v>1</v>
      </c>
      <c r="E81" s="71" t="s">
        <v>29</v>
      </c>
      <c r="F81" s="71" t="s">
        <v>292</v>
      </c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x14ac:dyDescent="0.2">
      <c r="A82" s="71" t="s">
        <v>269</v>
      </c>
      <c r="B82" s="71" t="s">
        <v>276</v>
      </c>
      <c r="C82" s="71" t="s">
        <v>277</v>
      </c>
      <c r="D82" s="131">
        <v>1</v>
      </c>
      <c r="E82" s="71" t="s">
        <v>29</v>
      </c>
      <c r="F82" s="71" t="s">
        <v>292</v>
      </c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ht="12.75" customHeight="1" x14ac:dyDescent="0.2">
      <c r="A83" s="71" t="s">
        <v>269</v>
      </c>
      <c r="B83" s="71" t="s">
        <v>278</v>
      </c>
      <c r="C83" s="71" t="s">
        <v>279</v>
      </c>
      <c r="D83" s="131">
        <v>1</v>
      </c>
      <c r="E83" s="71" t="s">
        <v>29</v>
      </c>
      <c r="F83" s="71" t="s">
        <v>292</v>
      </c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1:19" ht="12.75" customHeight="1" x14ac:dyDescent="0.2">
      <c r="A84" s="71" t="s">
        <v>269</v>
      </c>
      <c r="B84" s="71" t="s">
        <v>280</v>
      </c>
      <c r="C84" s="71" t="s">
        <v>281</v>
      </c>
      <c r="D84" s="131">
        <v>1</v>
      </c>
      <c r="E84" s="71" t="s">
        <v>29</v>
      </c>
      <c r="F84" s="71" t="s">
        <v>292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ht="12.75" customHeight="1" x14ac:dyDescent="0.2">
      <c r="A85" s="71" t="s">
        <v>269</v>
      </c>
      <c r="B85" s="71" t="s">
        <v>282</v>
      </c>
      <c r="C85" s="71" t="s">
        <v>283</v>
      </c>
      <c r="D85" s="131">
        <v>1</v>
      </c>
      <c r="E85" s="71" t="s">
        <v>29</v>
      </c>
      <c r="F85" s="71" t="s">
        <v>292</v>
      </c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ht="12.75" customHeight="1" x14ac:dyDescent="0.2">
      <c r="A86" s="71" t="s">
        <v>269</v>
      </c>
      <c r="B86" s="71" t="s">
        <v>284</v>
      </c>
      <c r="C86" s="71" t="s">
        <v>285</v>
      </c>
      <c r="D86" s="131">
        <v>1</v>
      </c>
      <c r="E86" s="71" t="s">
        <v>29</v>
      </c>
      <c r="F86" s="71" t="s">
        <v>292</v>
      </c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ht="12.75" customHeight="1" x14ac:dyDescent="0.2">
      <c r="A87" s="71" t="s">
        <v>269</v>
      </c>
      <c r="B87" s="71" t="s">
        <v>286</v>
      </c>
      <c r="C87" s="71" t="s">
        <v>287</v>
      </c>
      <c r="D87" s="131">
        <v>1</v>
      </c>
      <c r="E87" s="71" t="s">
        <v>29</v>
      </c>
      <c r="F87" s="71" t="s">
        <v>292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2.75" customHeight="1" x14ac:dyDescent="0.2">
      <c r="A88" s="72" t="s">
        <v>269</v>
      </c>
      <c r="B88" s="72" t="s">
        <v>288</v>
      </c>
      <c r="C88" s="72" t="s">
        <v>289</v>
      </c>
      <c r="D88" s="132">
        <v>1</v>
      </c>
      <c r="E88" s="72" t="s">
        <v>29</v>
      </c>
      <c r="F88" s="72" t="s">
        <v>292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</row>
    <row r="89" spans="1:19" x14ac:dyDescent="0.2">
      <c r="A89" s="33"/>
      <c r="B89" s="34">
        <f>COUNTA(B79:B88)</f>
        <v>10</v>
      </c>
      <c r="C89" s="129"/>
      <c r="D89" s="157"/>
      <c r="E89" s="34">
        <f t="shared" ref="E89:S89" si="8">COUNTIF(E79:E88,"Yes")</f>
        <v>10</v>
      </c>
      <c r="F89" s="34">
        <f t="shared" si="8"/>
        <v>0</v>
      </c>
      <c r="G89" s="34">
        <f t="shared" si="8"/>
        <v>0</v>
      </c>
      <c r="H89" s="34">
        <f t="shared" si="8"/>
        <v>0</v>
      </c>
      <c r="I89" s="34">
        <f t="shared" si="8"/>
        <v>0</v>
      </c>
      <c r="J89" s="34">
        <f t="shared" si="8"/>
        <v>0</v>
      </c>
      <c r="K89" s="34">
        <f t="shared" si="8"/>
        <v>0</v>
      </c>
      <c r="L89" s="34">
        <f t="shared" si="8"/>
        <v>0</v>
      </c>
      <c r="M89" s="34">
        <f t="shared" si="8"/>
        <v>0</v>
      </c>
      <c r="N89" s="34">
        <f t="shared" si="8"/>
        <v>0</v>
      </c>
      <c r="O89" s="34">
        <f t="shared" si="8"/>
        <v>0</v>
      </c>
      <c r="P89" s="34">
        <f t="shared" si="8"/>
        <v>0</v>
      </c>
      <c r="Q89" s="34">
        <f t="shared" si="8"/>
        <v>0</v>
      </c>
      <c r="R89" s="34">
        <f t="shared" si="8"/>
        <v>0</v>
      </c>
      <c r="S89" s="34">
        <f t="shared" si="8"/>
        <v>0</v>
      </c>
    </row>
    <row r="90" spans="1:19" x14ac:dyDescent="0.2">
      <c r="A90" s="47"/>
      <c r="B90" s="47"/>
      <c r="C90" s="91"/>
      <c r="D90" s="91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1:19" x14ac:dyDescent="0.2">
      <c r="A91" s="51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1:19" x14ac:dyDescent="0.2">
      <c r="A92" s="51"/>
      <c r="C92" s="105" t="s">
        <v>65</v>
      </c>
      <c r="D92" s="105"/>
      <c r="E92" s="106"/>
      <c r="F92" s="106"/>
      <c r="G92" s="106"/>
      <c r="H92" s="106"/>
      <c r="I92" s="106"/>
      <c r="J92" s="51"/>
      <c r="K92" s="51"/>
      <c r="L92" s="51"/>
      <c r="M92" s="51"/>
      <c r="N92" s="51"/>
      <c r="O92" s="51"/>
      <c r="P92" s="51"/>
      <c r="Q92" s="51"/>
      <c r="R92" s="51"/>
      <c r="S92" s="51"/>
    </row>
    <row r="93" spans="1:19" x14ac:dyDescent="0.2">
      <c r="A93" s="51"/>
      <c r="B93" s="96"/>
      <c r="C93" s="107"/>
      <c r="D93" s="107"/>
      <c r="E93" s="108"/>
      <c r="F93" s="109"/>
      <c r="G93" s="110" t="s">
        <v>99</v>
      </c>
      <c r="H93" s="101">
        <f>SUM(B31+B37+B49+B56+B64+B68+B72+B77+B89)</f>
        <v>70</v>
      </c>
      <c r="I93" s="106"/>
      <c r="J93" s="51"/>
      <c r="K93" s="51"/>
      <c r="L93" s="51"/>
      <c r="M93" s="51"/>
      <c r="N93" s="51"/>
      <c r="O93" s="51"/>
      <c r="P93" s="51"/>
      <c r="Q93" s="51"/>
      <c r="R93" s="51"/>
      <c r="S93" s="51"/>
    </row>
    <row r="94" spans="1:19" x14ac:dyDescent="0.2">
      <c r="B94" s="95"/>
      <c r="C94" s="107"/>
      <c r="D94" s="107"/>
      <c r="E94" s="108"/>
      <c r="F94" s="108"/>
      <c r="G94" s="111" t="s">
        <v>102</v>
      </c>
      <c r="H94" s="101">
        <f>SUM(E31+E37+E49+E56+E64+E68+E72+E77+E89)</f>
        <v>70</v>
      </c>
      <c r="I94" s="107"/>
    </row>
    <row r="95" spans="1:19" x14ac:dyDescent="0.2">
      <c r="B95" s="95"/>
      <c r="C95" s="107"/>
      <c r="D95" s="107"/>
      <c r="E95" s="108"/>
      <c r="F95" s="108"/>
      <c r="G95" s="111" t="s">
        <v>103</v>
      </c>
      <c r="H95" s="101">
        <f>SUM(F31+F37+F49+F56+F64+F68+F72+F77+F89)</f>
        <v>0</v>
      </c>
      <c r="I95" s="107"/>
    </row>
    <row r="96" spans="1:19" x14ac:dyDescent="0.2">
      <c r="B96" s="95"/>
      <c r="C96" s="107"/>
      <c r="D96" s="107"/>
      <c r="E96" s="107"/>
      <c r="F96" s="107"/>
      <c r="G96" s="107"/>
      <c r="H96" s="107"/>
      <c r="I96" s="107"/>
    </row>
    <row r="97" spans="2:9" x14ac:dyDescent="0.2">
      <c r="B97" s="95"/>
      <c r="C97" s="105" t="s">
        <v>104</v>
      </c>
      <c r="D97" s="105"/>
      <c r="E97" s="107"/>
      <c r="F97" s="107"/>
      <c r="G97" s="107"/>
      <c r="H97" s="112" t="s">
        <v>94</v>
      </c>
      <c r="I97" s="112" t="s">
        <v>105</v>
      </c>
    </row>
    <row r="98" spans="2:9" x14ac:dyDescent="0.2">
      <c r="B98" s="95"/>
      <c r="C98" s="107"/>
      <c r="D98" s="107"/>
      <c r="E98" s="107"/>
      <c r="F98" s="107"/>
      <c r="G98" s="113" t="s">
        <v>110</v>
      </c>
      <c r="H98" s="101">
        <f>SUM(G31+G37+G49+G56+G64+G68+G72+G77+G89)</f>
        <v>0</v>
      </c>
      <c r="I98" s="115" t="e">
        <f>H98/(H111)</f>
        <v>#DIV/0!</v>
      </c>
    </row>
    <row r="99" spans="2:9" x14ac:dyDescent="0.2">
      <c r="B99" s="95"/>
      <c r="C99" s="107"/>
      <c r="D99" s="107"/>
      <c r="E99" s="107"/>
      <c r="F99" s="107"/>
      <c r="G99" s="113" t="s">
        <v>111</v>
      </c>
      <c r="H99" s="101">
        <f>SUM(H31+H37+H49+H56+H64+H68+H72+H77+H89)</f>
        <v>0</v>
      </c>
      <c r="I99" s="115" t="e">
        <f>H99/H111</f>
        <v>#DIV/0!</v>
      </c>
    </row>
    <row r="100" spans="2:9" x14ac:dyDescent="0.2">
      <c r="B100" s="95"/>
      <c r="C100" s="107"/>
      <c r="D100" s="107"/>
      <c r="E100" s="107"/>
      <c r="F100" s="107"/>
      <c r="G100" s="113" t="s">
        <v>112</v>
      </c>
      <c r="H100" s="101">
        <f>SUM(I31+I37+I49+I56+I64+I68+I72+I77+I89)</f>
        <v>0</v>
      </c>
      <c r="I100" s="115" t="e">
        <f>H100/H111</f>
        <v>#DIV/0!</v>
      </c>
    </row>
    <row r="101" spans="2:9" x14ac:dyDescent="0.2">
      <c r="B101" s="95"/>
      <c r="C101" s="107"/>
      <c r="D101" s="107"/>
      <c r="E101" s="107"/>
      <c r="F101" s="107"/>
      <c r="G101" s="113" t="s">
        <v>113</v>
      </c>
      <c r="H101" s="101">
        <f>SUM(J31+J37+J49+J56+J64+J68+J72+J77+J89)</f>
        <v>0</v>
      </c>
      <c r="I101" s="115" t="e">
        <f>H101/H111</f>
        <v>#DIV/0!</v>
      </c>
    </row>
    <row r="102" spans="2:9" x14ac:dyDescent="0.2">
      <c r="B102" s="95"/>
      <c r="C102" s="107"/>
      <c r="D102" s="107"/>
      <c r="E102" s="107"/>
      <c r="F102" s="107"/>
      <c r="G102" s="113" t="s">
        <v>114</v>
      </c>
      <c r="H102" s="101">
        <f>SUM(K31+K37+K49+K56+K64+K68+K72+K77+K89)</f>
        <v>0</v>
      </c>
      <c r="I102" s="115" t="e">
        <f>H102/H111</f>
        <v>#DIV/0!</v>
      </c>
    </row>
    <row r="103" spans="2:9" x14ac:dyDescent="0.2">
      <c r="B103" s="95"/>
      <c r="C103" s="107"/>
      <c r="D103" s="107"/>
      <c r="E103" s="107"/>
      <c r="F103" s="107"/>
      <c r="G103" s="113" t="s">
        <v>115</v>
      </c>
      <c r="H103" s="101">
        <f>SUM(L31+L37+L49+L56+L64+L68+L72+L77+L89)</f>
        <v>0</v>
      </c>
      <c r="I103" s="115" t="e">
        <f>H103/H111</f>
        <v>#DIV/0!</v>
      </c>
    </row>
    <row r="104" spans="2:9" x14ac:dyDescent="0.2">
      <c r="B104" s="95"/>
      <c r="C104" s="107"/>
      <c r="D104" s="107"/>
      <c r="E104" s="107"/>
      <c r="F104" s="107"/>
      <c r="G104" s="113" t="s">
        <v>116</v>
      </c>
      <c r="H104" s="101">
        <f>SUM(M31+M37+M49+M56+M64+M68+M72+M77+M89)</f>
        <v>0</v>
      </c>
      <c r="I104" s="115" t="e">
        <f>H104/H111</f>
        <v>#DIV/0!</v>
      </c>
    </row>
    <row r="105" spans="2:9" x14ac:dyDescent="0.2">
      <c r="B105" s="95"/>
      <c r="C105" s="107"/>
      <c r="D105" s="107"/>
      <c r="E105" s="107"/>
      <c r="F105" s="107"/>
      <c r="G105" s="113" t="s">
        <v>117</v>
      </c>
      <c r="H105" s="101">
        <f>SUM(N31+N37+N49+N56+N64+N68+N72+N77+N89)</f>
        <v>0</v>
      </c>
      <c r="I105" s="115" t="e">
        <f>H105/H111</f>
        <v>#DIV/0!</v>
      </c>
    </row>
    <row r="106" spans="2:9" x14ac:dyDescent="0.2">
      <c r="B106" s="95"/>
      <c r="C106" s="107"/>
      <c r="D106" s="107"/>
      <c r="E106" s="107"/>
      <c r="F106" s="107"/>
      <c r="G106" s="113" t="s">
        <v>118</v>
      </c>
      <c r="H106" s="101">
        <f>SUM(O31+O37+O49+O56+O64+O68+O72+O77+O89)</f>
        <v>0</v>
      </c>
      <c r="I106" s="115" t="e">
        <f>H106/H111</f>
        <v>#DIV/0!</v>
      </c>
    </row>
    <row r="107" spans="2:9" x14ac:dyDescent="0.2">
      <c r="B107" s="95"/>
      <c r="C107" s="107"/>
      <c r="D107" s="107"/>
      <c r="E107" s="107"/>
      <c r="F107" s="107"/>
      <c r="G107" s="113" t="s">
        <v>119</v>
      </c>
      <c r="H107" s="101">
        <f>SUM(P31+P37+P49+P56+P64+P68+P72+P77+P89)</f>
        <v>0</v>
      </c>
      <c r="I107" s="115" t="e">
        <f>H107/H111</f>
        <v>#DIV/0!</v>
      </c>
    </row>
    <row r="108" spans="2:9" x14ac:dyDescent="0.2">
      <c r="B108" s="95"/>
      <c r="C108" s="107"/>
      <c r="D108" s="107"/>
      <c r="E108" s="107"/>
      <c r="F108" s="107"/>
      <c r="G108" s="113" t="s">
        <v>120</v>
      </c>
      <c r="H108" s="101">
        <f>SUM(Q31+Q37+Q49+Q56+Q64+Q68+Q72+Q77+Q89)</f>
        <v>0</v>
      </c>
      <c r="I108" s="115" t="e">
        <f>H108/H111</f>
        <v>#DIV/0!</v>
      </c>
    </row>
    <row r="109" spans="2:9" x14ac:dyDescent="0.2">
      <c r="B109" s="95"/>
      <c r="C109" s="107"/>
      <c r="D109" s="107"/>
      <c r="E109" s="107"/>
      <c r="F109" s="107"/>
      <c r="G109" s="113" t="s">
        <v>121</v>
      </c>
      <c r="H109" s="101">
        <f>SUM(R31+R37+R49+R56+R64+R68+R72+R77+R89)</f>
        <v>0</v>
      </c>
      <c r="I109" s="115" t="e">
        <f>H109/H111</f>
        <v>#DIV/0!</v>
      </c>
    </row>
    <row r="110" spans="2:9" x14ac:dyDescent="0.2">
      <c r="B110" s="95"/>
      <c r="C110" s="107"/>
      <c r="D110" s="107"/>
      <c r="E110" s="107"/>
      <c r="F110" s="107"/>
      <c r="G110" s="113" t="s">
        <v>122</v>
      </c>
      <c r="H110" s="125">
        <f>SUM(S31+S37+S49+S56+S64+S68+S72+S77+S89)</f>
        <v>0</v>
      </c>
      <c r="I110" s="117" t="e">
        <f>H110/H111</f>
        <v>#DIV/0!</v>
      </c>
    </row>
    <row r="111" spans="2:9" x14ac:dyDescent="0.2">
      <c r="B111" s="95"/>
      <c r="C111" s="107"/>
      <c r="D111" s="107"/>
      <c r="E111" s="107"/>
      <c r="F111" s="107"/>
      <c r="G111" s="113"/>
      <c r="H111" s="124">
        <f>SUM(H98:H110)</f>
        <v>0</v>
      </c>
      <c r="I111" s="116" t="e">
        <f>SUM(I98:I110)</f>
        <v>#DIV/0!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Maryland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5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66</v>
      </c>
      <c r="D1" s="3" t="s">
        <v>69</v>
      </c>
      <c r="E1" s="25" t="s">
        <v>85</v>
      </c>
      <c r="F1" s="26" t="s">
        <v>86</v>
      </c>
      <c r="G1" s="26" t="s">
        <v>87</v>
      </c>
      <c r="H1" s="27" t="s">
        <v>88</v>
      </c>
      <c r="I1" s="25" t="s">
        <v>89</v>
      </c>
      <c r="J1" s="25" t="s">
        <v>90</v>
      </c>
      <c r="K1" s="25" t="s">
        <v>91</v>
      </c>
    </row>
    <row r="2" spans="1:11" ht="12.75" customHeight="1" x14ac:dyDescent="0.15">
      <c r="A2" s="154" t="s">
        <v>198</v>
      </c>
      <c r="B2" s="71" t="s">
        <v>199</v>
      </c>
      <c r="C2" s="71" t="s">
        <v>200</v>
      </c>
      <c r="D2" s="71">
        <v>2</v>
      </c>
      <c r="E2" s="71" t="s">
        <v>34</v>
      </c>
      <c r="F2" s="73">
        <v>40716</v>
      </c>
      <c r="G2" s="73">
        <v>40722</v>
      </c>
      <c r="H2" s="71">
        <v>6</v>
      </c>
      <c r="I2" s="71" t="s">
        <v>32</v>
      </c>
      <c r="J2" s="71" t="s">
        <v>33</v>
      </c>
      <c r="K2" s="71" t="s">
        <v>23</v>
      </c>
    </row>
    <row r="3" spans="1:11" ht="12.75" customHeight="1" x14ac:dyDescent="0.15">
      <c r="A3" s="154" t="s">
        <v>198</v>
      </c>
      <c r="B3" s="71" t="s">
        <v>199</v>
      </c>
      <c r="C3" s="71" t="s">
        <v>200</v>
      </c>
      <c r="D3" s="71">
        <v>2</v>
      </c>
      <c r="E3" s="71" t="s">
        <v>293</v>
      </c>
      <c r="F3" s="73">
        <v>40786</v>
      </c>
      <c r="G3" s="73">
        <v>40791</v>
      </c>
      <c r="H3" s="71">
        <v>5</v>
      </c>
      <c r="I3" s="71" t="s">
        <v>321</v>
      </c>
      <c r="J3" s="71" t="s">
        <v>33</v>
      </c>
      <c r="K3" s="71" t="s">
        <v>321</v>
      </c>
    </row>
    <row r="4" spans="1:11" ht="12.75" customHeight="1" x14ac:dyDescent="0.15">
      <c r="A4" s="132" t="s">
        <v>198</v>
      </c>
      <c r="B4" s="72" t="s">
        <v>205</v>
      </c>
      <c r="C4" s="72" t="s">
        <v>206</v>
      </c>
      <c r="D4" s="72">
        <v>2</v>
      </c>
      <c r="E4" s="72" t="s">
        <v>293</v>
      </c>
      <c r="F4" s="74">
        <v>40771</v>
      </c>
      <c r="G4" s="74">
        <v>40772</v>
      </c>
      <c r="H4" s="72">
        <v>1</v>
      </c>
      <c r="I4" s="72" t="s">
        <v>294</v>
      </c>
      <c r="J4" s="72" t="s">
        <v>33</v>
      </c>
      <c r="K4" s="72" t="s">
        <v>20</v>
      </c>
    </row>
    <row r="5" spans="1:11" ht="12.75" customHeight="1" x14ac:dyDescent="0.15">
      <c r="A5" s="33"/>
      <c r="B5" s="62">
        <f>SUM(IF(FREQUENCY(MATCH(B2:B4,B2:B4,0),MATCH(B2:B4,B2:B4,0))&gt;0,1))</f>
        <v>2</v>
      </c>
      <c r="C5" s="62"/>
      <c r="D5" s="62"/>
      <c r="E5" s="29">
        <f>COUNTA(E2:E4)</f>
        <v>3</v>
      </c>
      <c r="F5" s="29"/>
      <c r="G5" s="29"/>
      <c r="H5" s="29">
        <f>SUM(H2:H4)</f>
        <v>12</v>
      </c>
      <c r="I5" s="33"/>
      <c r="J5" s="55"/>
      <c r="K5" s="55"/>
    </row>
    <row r="6" spans="1:11" ht="12.75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55"/>
      <c r="K6" s="55"/>
    </row>
    <row r="7" spans="1:11" ht="12.75" customHeight="1" x14ac:dyDescent="0.15">
      <c r="A7" s="132" t="s">
        <v>207</v>
      </c>
      <c r="B7" s="72" t="s">
        <v>220</v>
      </c>
      <c r="C7" s="72" t="s">
        <v>221</v>
      </c>
      <c r="D7" s="72">
        <v>1</v>
      </c>
      <c r="E7" s="72" t="s">
        <v>34</v>
      </c>
      <c r="F7" s="74">
        <v>40760</v>
      </c>
      <c r="G7" s="74">
        <v>40791</v>
      </c>
      <c r="H7" s="72">
        <v>31</v>
      </c>
      <c r="I7" s="72" t="s">
        <v>32</v>
      </c>
      <c r="J7" s="72" t="s">
        <v>33</v>
      </c>
      <c r="K7" s="72" t="s">
        <v>23</v>
      </c>
    </row>
    <row r="8" spans="1:11" ht="12.75" customHeight="1" x14ac:dyDescent="0.15">
      <c r="A8" s="33"/>
      <c r="B8" s="62">
        <f>SUM(IF(FREQUENCY(MATCH(B7:B7,B7:B7,0),MATCH(B7:B7,B7:B7,0))&gt;0,1))</f>
        <v>1</v>
      </c>
      <c r="C8" s="34"/>
      <c r="D8" s="34"/>
      <c r="E8" s="29">
        <f>COUNTA(E7:E7)</f>
        <v>1</v>
      </c>
      <c r="F8" s="29"/>
      <c r="G8" s="29"/>
      <c r="H8" s="29">
        <f>SUM(H7:H7)</f>
        <v>31</v>
      </c>
      <c r="I8" s="33"/>
      <c r="J8" s="33"/>
      <c r="K8" s="33"/>
    </row>
    <row r="9" spans="1:11" ht="12.75" customHeight="1" x14ac:dyDescent="0.15">
      <c r="A9" s="33"/>
      <c r="B9" s="62"/>
      <c r="C9" s="34"/>
      <c r="D9" s="34"/>
      <c r="E9" s="29"/>
      <c r="F9" s="29"/>
      <c r="G9" s="29"/>
      <c r="H9" s="29"/>
      <c r="I9" s="33"/>
      <c r="J9" s="33"/>
      <c r="K9" s="33"/>
    </row>
    <row r="10" spans="1:11" ht="12.75" customHeight="1" x14ac:dyDescent="0.15">
      <c r="A10" s="71" t="s">
        <v>228</v>
      </c>
      <c r="B10" s="71" t="s">
        <v>229</v>
      </c>
      <c r="C10" s="71" t="s">
        <v>230</v>
      </c>
      <c r="D10" s="71">
        <v>2</v>
      </c>
      <c r="E10" s="71" t="s">
        <v>34</v>
      </c>
      <c r="F10" s="73">
        <v>40717</v>
      </c>
      <c r="G10" s="73">
        <v>40724</v>
      </c>
      <c r="H10" s="71">
        <v>7</v>
      </c>
      <c r="I10" s="71" t="s">
        <v>32</v>
      </c>
      <c r="J10" s="71" t="s">
        <v>33</v>
      </c>
      <c r="K10" s="71" t="s">
        <v>23</v>
      </c>
    </row>
    <row r="11" spans="1:11" ht="12.75" customHeight="1" x14ac:dyDescent="0.15">
      <c r="A11" s="71" t="s">
        <v>228</v>
      </c>
      <c r="B11" s="71" t="s">
        <v>229</v>
      </c>
      <c r="C11" s="71" t="s">
        <v>230</v>
      </c>
      <c r="D11" s="71">
        <v>2</v>
      </c>
      <c r="E11" s="71" t="s">
        <v>34</v>
      </c>
      <c r="F11" s="73">
        <v>40732</v>
      </c>
      <c r="G11" s="73">
        <v>40738</v>
      </c>
      <c r="H11" s="71">
        <v>6</v>
      </c>
      <c r="I11" s="71" t="s">
        <v>32</v>
      </c>
      <c r="J11" s="71" t="s">
        <v>33</v>
      </c>
      <c r="K11" s="71" t="s">
        <v>23</v>
      </c>
    </row>
    <row r="12" spans="1:11" ht="12.75" customHeight="1" x14ac:dyDescent="0.15">
      <c r="A12" s="71" t="s">
        <v>228</v>
      </c>
      <c r="B12" s="71" t="s">
        <v>231</v>
      </c>
      <c r="C12" s="71" t="s">
        <v>232</v>
      </c>
      <c r="D12" s="71">
        <v>1</v>
      </c>
      <c r="E12" s="71" t="s">
        <v>34</v>
      </c>
      <c r="F12" s="73">
        <v>40702</v>
      </c>
      <c r="G12" s="73">
        <v>40709</v>
      </c>
      <c r="H12" s="71">
        <v>7</v>
      </c>
      <c r="I12" s="71" t="s">
        <v>32</v>
      </c>
      <c r="J12" s="71" t="s">
        <v>33</v>
      </c>
      <c r="K12" s="71" t="s">
        <v>23</v>
      </c>
    </row>
    <row r="13" spans="1:11" ht="12.75" customHeight="1" x14ac:dyDescent="0.15">
      <c r="A13" s="71" t="s">
        <v>228</v>
      </c>
      <c r="B13" s="71" t="s">
        <v>231</v>
      </c>
      <c r="C13" s="71" t="s">
        <v>232</v>
      </c>
      <c r="D13" s="71">
        <v>1</v>
      </c>
      <c r="E13" s="71" t="s">
        <v>34</v>
      </c>
      <c r="F13" s="73">
        <v>40731</v>
      </c>
      <c r="G13" s="73">
        <v>40737</v>
      </c>
      <c r="H13" s="71">
        <v>6</v>
      </c>
      <c r="I13" s="71" t="s">
        <v>32</v>
      </c>
      <c r="J13" s="71" t="s">
        <v>33</v>
      </c>
      <c r="K13" s="71" t="s">
        <v>23</v>
      </c>
    </row>
    <row r="14" spans="1:11" ht="12.75" customHeight="1" x14ac:dyDescent="0.15">
      <c r="A14" s="71" t="s">
        <v>228</v>
      </c>
      <c r="B14" s="71" t="s">
        <v>231</v>
      </c>
      <c r="C14" s="71" t="s">
        <v>232</v>
      </c>
      <c r="D14" s="71">
        <v>1</v>
      </c>
      <c r="E14" s="71" t="s">
        <v>34</v>
      </c>
      <c r="F14" s="73">
        <v>40758</v>
      </c>
      <c r="G14" s="73">
        <v>40765</v>
      </c>
      <c r="H14" s="71">
        <v>7</v>
      </c>
      <c r="I14" s="71" t="s">
        <v>32</v>
      </c>
      <c r="J14" s="71" t="s">
        <v>33</v>
      </c>
      <c r="K14" s="71" t="s">
        <v>23</v>
      </c>
    </row>
    <row r="15" spans="1:11" ht="12.75" customHeight="1" x14ac:dyDescent="0.15">
      <c r="A15" s="71" t="s">
        <v>228</v>
      </c>
      <c r="B15" s="71" t="s">
        <v>231</v>
      </c>
      <c r="C15" s="71" t="s">
        <v>232</v>
      </c>
      <c r="D15" s="71">
        <v>1</v>
      </c>
      <c r="E15" s="71" t="s">
        <v>34</v>
      </c>
      <c r="F15" s="73">
        <v>40772</v>
      </c>
      <c r="G15" s="73">
        <v>40779</v>
      </c>
      <c r="H15" s="71">
        <v>7</v>
      </c>
      <c r="I15" s="71" t="s">
        <v>32</v>
      </c>
      <c r="J15" s="71" t="s">
        <v>33</v>
      </c>
      <c r="K15" s="71" t="s">
        <v>23</v>
      </c>
    </row>
    <row r="16" spans="1:11" ht="12.75" customHeight="1" x14ac:dyDescent="0.15">
      <c r="A16" s="132" t="s">
        <v>228</v>
      </c>
      <c r="B16" s="72" t="s">
        <v>235</v>
      </c>
      <c r="C16" s="72" t="s">
        <v>236</v>
      </c>
      <c r="D16" s="72">
        <v>3</v>
      </c>
      <c r="E16" s="72" t="s">
        <v>34</v>
      </c>
      <c r="F16" s="74">
        <v>40731</v>
      </c>
      <c r="G16" s="74">
        <v>40737</v>
      </c>
      <c r="H16" s="72">
        <v>6</v>
      </c>
      <c r="I16" s="72" t="s">
        <v>32</v>
      </c>
      <c r="J16" s="72" t="s">
        <v>33</v>
      </c>
      <c r="K16" s="72" t="s">
        <v>23</v>
      </c>
    </row>
    <row r="17" spans="1:11" ht="12.75" customHeight="1" x14ac:dyDescent="0.15">
      <c r="A17" s="33"/>
      <c r="B17" s="62">
        <f>SUM(IF(FREQUENCY(MATCH(B10:B16,B10:B16,0),MATCH(B10:B16,B10:B16,0))&gt;0,1))</f>
        <v>3</v>
      </c>
      <c r="C17" s="34"/>
      <c r="D17" s="34"/>
      <c r="E17" s="29">
        <f>COUNTA(E10:E16)</f>
        <v>7</v>
      </c>
      <c r="F17" s="29"/>
      <c r="G17" s="29"/>
      <c r="H17" s="29">
        <f>SUM(H10:H16)</f>
        <v>46</v>
      </c>
      <c r="I17" s="33"/>
      <c r="J17" s="33"/>
      <c r="K17" s="33"/>
    </row>
    <row r="18" spans="1:11" ht="12.75" customHeight="1" x14ac:dyDescent="0.15">
      <c r="A18" s="33"/>
      <c r="B18" s="62"/>
      <c r="C18" s="34"/>
      <c r="D18" s="34"/>
      <c r="E18" s="29"/>
      <c r="F18" s="29"/>
      <c r="G18" s="29"/>
      <c r="H18" s="29"/>
      <c r="I18" s="33"/>
      <c r="J18" s="33"/>
      <c r="K18" s="33"/>
    </row>
    <row r="19" spans="1:11" ht="12.75" customHeight="1" x14ac:dyDescent="0.15">
      <c r="A19" s="154" t="s">
        <v>239</v>
      </c>
      <c r="B19" s="71" t="s">
        <v>242</v>
      </c>
      <c r="C19" s="71" t="s">
        <v>243</v>
      </c>
      <c r="D19" s="71">
        <v>2</v>
      </c>
      <c r="E19" s="71" t="s">
        <v>34</v>
      </c>
      <c r="F19" s="73">
        <v>40736</v>
      </c>
      <c r="G19" s="73">
        <v>40738</v>
      </c>
      <c r="H19" s="71">
        <v>2</v>
      </c>
      <c r="I19" s="71" t="s">
        <v>32</v>
      </c>
      <c r="J19" s="71" t="s">
        <v>33</v>
      </c>
      <c r="K19" s="71" t="s">
        <v>23</v>
      </c>
    </row>
    <row r="20" spans="1:11" ht="12.75" customHeight="1" x14ac:dyDescent="0.15">
      <c r="A20" s="154" t="s">
        <v>239</v>
      </c>
      <c r="B20" s="71" t="s">
        <v>244</v>
      </c>
      <c r="C20" s="71" t="s">
        <v>245</v>
      </c>
      <c r="D20" s="71">
        <v>1</v>
      </c>
      <c r="E20" s="71" t="s">
        <v>34</v>
      </c>
      <c r="F20" s="73">
        <v>40734</v>
      </c>
      <c r="G20" s="73">
        <v>40736</v>
      </c>
      <c r="H20" s="71">
        <v>2</v>
      </c>
      <c r="I20" s="71" t="s">
        <v>32</v>
      </c>
      <c r="J20" s="71" t="s">
        <v>33</v>
      </c>
      <c r="K20" s="71" t="s">
        <v>23</v>
      </c>
    </row>
    <row r="21" spans="1:11" ht="12.75" customHeight="1" x14ac:dyDescent="0.15">
      <c r="A21" s="154" t="s">
        <v>239</v>
      </c>
      <c r="B21" s="71" t="s">
        <v>244</v>
      </c>
      <c r="C21" s="71" t="s">
        <v>245</v>
      </c>
      <c r="D21" s="71">
        <v>1</v>
      </c>
      <c r="E21" s="71" t="s">
        <v>34</v>
      </c>
      <c r="F21" s="73">
        <v>40743</v>
      </c>
      <c r="G21" s="73">
        <v>40745</v>
      </c>
      <c r="H21" s="71">
        <v>2</v>
      </c>
      <c r="I21" s="71" t="s">
        <v>32</v>
      </c>
      <c r="J21" s="71" t="s">
        <v>33</v>
      </c>
      <c r="K21" s="71" t="s">
        <v>23</v>
      </c>
    </row>
    <row r="22" spans="1:11" ht="12.75" customHeight="1" x14ac:dyDescent="0.15">
      <c r="A22" s="154" t="s">
        <v>239</v>
      </c>
      <c r="B22" s="71" t="s">
        <v>246</v>
      </c>
      <c r="C22" s="71" t="s">
        <v>247</v>
      </c>
      <c r="D22" s="71">
        <v>2</v>
      </c>
      <c r="E22" s="71" t="s">
        <v>34</v>
      </c>
      <c r="F22" s="73">
        <v>40736</v>
      </c>
      <c r="G22" s="73">
        <v>40743</v>
      </c>
      <c r="H22" s="71">
        <v>7</v>
      </c>
      <c r="I22" s="71" t="s">
        <v>32</v>
      </c>
      <c r="J22" s="71" t="s">
        <v>33</v>
      </c>
      <c r="K22" s="71" t="s">
        <v>23</v>
      </c>
    </row>
    <row r="23" spans="1:11" ht="12.75" customHeight="1" x14ac:dyDescent="0.15">
      <c r="A23" s="154" t="s">
        <v>239</v>
      </c>
      <c r="B23" s="71" t="s">
        <v>246</v>
      </c>
      <c r="C23" s="71" t="s">
        <v>247</v>
      </c>
      <c r="D23" s="71">
        <v>2</v>
      </c>
      <c r="E23" s="71" t="s">
        <v>34</v>
      </c>
      <c r="F23" s="73">
        <v>40764</v>
      </c>
      <c r="G23" s="73">
        <v>40791</v>
      </c>
      <c r="H23" s="71">
        <v>27</v>
      </c>
      <c r="I23" s="71" t="s">
        <v>32</v>
      </c>
      <c r="J23" s="71" t="s">
        <v>33</v>
      </c>
      <c r="K23" s="71" t="s">
        <v>23</v>
      </c>
    </row>
    <row r="24" spans="1:11" ht="12.75" customHeight="1" x14ac:dyDescent="0.15">
      <c r="A24" s="154" t="s">
        <v>239</v>
      </c>
      <c r="B24" s="71" t="s">
        <v>248</v>
      </c>
      <c r="C24" s="71" t="s">
        <v>249</v>
      </c>
      <c r="D24" s="71">
        <v>2</v>
      </c>
      <c r="E24" s="71" t="s">
        <v>34</v>
      </c>
      <c r="F24" s="73">
        <v>40722</v>
      </c>
      <c r="G24" s="73">
        <v>40738</v>
      </c>
      <c r="H24" s="71">
        <v>16</v>
      </c>
      <c r="I24" s="71" t="s">
        <v>32</v>
      </c>
      <c r="J24" s="71" t="s">
        <v>33</v>
      </c>
      <c r="K24" s="71" t="s">
        <v>23</v>
      </c>
    </row>
    <row r="25" spans="1:11" ht="12.75" customHeight="1" x14ac:dyDescent="0.15">
      <c r="A25" s="154" t="s">
        <v>239</v>
      </c>
      <c r="B25" s="71" t="s">
        <v>248</v>
      </c>
      <c r="C25" s="71" t="s">
        <v>249</v>
      </c>
      <c r="D25" s="71">
        <v>2</v>
      </c>
      <c r="E25" s="71" t="s">
        <v>34</v>
      </c>
      <c r="F25" s="73">
        <v>40750</v>
      </c>
      <c r="G25" s="73">
        <v>40791</v>
      </c>
      <c r="H25" s="71">
        <v>41</v>
      </c>
      <c r="I25" s="71" t="s">
        <v>32</v>
      </c>
      <c r="J25" s="71" t="s">
        <v>33</v>
      </c>
      <c r="K25" s="71" t="s">
        <v>23</v>
      </c>
    </row>
    <row r="26" spans="1:11" ht="12.75" customHeight="1" x14ac:dyDescent="0.15">
      <c r="A26" s="132" t="s">
        <v>239</v>
      </c>
      <c r="B26" s="72" t="s">
        <v>250</v>
      </c>
      <c r="C26" s="72" t="s">
        <v>251</v>
      </c>
      <c r="D26" s="72">
        <v>3</v>
      </c>
      <c r="E26" s="72" t="s">
        <v>34</v>
      </c>
      <c r="F26" s="74">
        <v>40736</v>
      </c>
      <c r="G26" s="74">
        <v>40791</v>
      </c>
      <c r="H26" s="72">
        <v>55</v>
      </c>
      <c r="I26" s="72" t="s">
        <v>32</v>
      </c>
      <c r="J26" s="72" t="s">
        <v>33</v>
      </c>
      <c r="K26" s="72" t="s">
        <v>23</v>
      </c>
    </row>
    <row r="27" spans="1:11" ht="12.75" customHeight="1" x14ac:dyDescent="0.15">
      <c r="A27" s="33"/>
      <c r="B27" s="62">
        <f>SUM(IF(FREQUENCY(MATCH(B19:B26,B19:B26,0),MATCH(B19:B26,B19:B26,0))&gt;0,1))</f>
        <v>5</v>
      </c>
      <c r="C27" s="34"/>
      <c r="D27" s="34"/>
      <c r="E27" s="29">
        <f>COUNTA(E19:E26)</f>
        <v>8</v>
      </c>
      <c r="F27" s="29"/>
      <c r="G27" s="29"/>
      <c r="H27" s="29">
        <f>SUM(H19:H26)</f>
        <v>152</v>
      </c>
      <c r="I27" s="33"/>
      <c r="J27" s="33"/>
      <c r="K27" s="33"/>
    </row>
    <row r="28" spans="1:11" ht="12.75" customHeight="1" x14ac:dyDescent="0.15">
      <c r="A28" s="33"/>
      <c r="B28" s="62"/>
      <c r="C28" s="34"/>
      <c r="D28" s="34"/>
      <c r="E28" s="29"/>
      <c r="F28" s="29"/>
      <c r="G28" s="29"/>
      <c r="H28" s="29"/>
      <c r="I28" s="33"/>
      <c r="J28" s="33"/>
      <c r="K28" s="33"/>
    </row>
    <row r="29" spans="1:11" ht="12.75" customHeight="1" x14ac:dyDescent="0.15">
      <c r="A29" s="132" t="s">
        <v>262</v>
      </c>
      <c r="B29" s="72" t="s">
        <v>265</v>
      </c>
      <c r="C29" s="72" t="s">
        <v>266</v>
      </c>
      <c r="D29" s="72">
        <v>1</v>
      </c>
      <c r="E29" s="72" t="s">
        <v>34</v>
      </c>
      <c r="F29" s="74">
        <v>40714</v>
      </c>
      <c r="G29" s="74">
        <v>40717</v>
      </c>
      <c r="H29" s="72">
        <v>3</v>
      </c>
      <c r="I29" s="72" t="s">
        <v>32</v>
      </c>
      <c r="J29" s="72" t="s">
        <v>33</v>
      </c>
      <c r="K29" s="72" t="s">
        <v>23</v>
      </c>
    </row>
    <row r="30" spans="1:11" ht="12.75" customHeight="1" x14ac:dyDescent="0.15">
      <c r="A30" s="33"/>
      <c r="B30" s="62">
        <f>SUM(IF(FREQUENCY(MATCH(B29:B29,B29:B29,0),MATCH(B29:B29,B29:B29,0))&gt;0,1))</f>
        <v>1</v>
      </c>
      <c r="C30" s="34"/>
      <c r="D30" s="34"/>
      <c r="E30" s="29">
        <f>COUNTA(E29:E29)</f>
        <v>1</v>
      </c>
      <c r="F30" s="29"/>
      <c r="G30" s="29"/>
      <c r="H30" s="29">
        <f>SUM(H29:H29)</f>
        <v>3</v>
      </c>
      <c r="I30" s="33"/>
      <c r="J30" s="33"/>
      <c r="K30" s="33"/>
    </row>
    <row r="31" spans="1:11" ht="12.75" customHeight="1" x14ac:dyDescent="0.15">
      <c r="A31" s="33"/>
      <c r="B31" s="62"/>
      <c r="C31" s="34"/>
      <c r="D31" s="34"/>
      <c r="E31" s="29"/>
      <c r="F31" s="29"/>
      <c r="G31" s="29"/>
      <c r="H31" s="29"/>
      <c r="I31" s="33"/>
      <c r="J31" s="33"/>
      <c r="K31" s="33"/>
    </row>
    <row r="32" spans="1:11" ht="12.75" customHeight="1" x14ac:dyDescent="0.15">
      <c r="A32" s="33"/>
      <c r="B32" s="62"/>
      <c r="C32" s="34"/>
      <c r="D32" s="34"/>
      <c r="E32" s="29"/>
      <c r="F32" s="29"/>
      <c r="G32" s="29"/>
      <c r="H32" s="29"/>
      <c r="I32" s="33"/>
      <c r="J32" s="33"/>
      <c r="K32" s="33"/>
    </row>
    <row r="33" spans="1:11" ht="12.75" customHeight="1" x14ac:dyDescent="0.2">
      <c r="A33" s="33"/>
      <c r="D33" s="122" t="s">
        <v>318</v>
      </c>
      <c r="E33" s="119"/>
      <c r="F33" s="119"/>
      <c r="G33" s="29"/>
      <c r="H33" s="29"/>
      <c r="I33" s="33"/>
      <c r="J33" s="33"/>
      <c r="K33" s="33"/>
    </row>
    <row r="34" spans="1:11" ht="12.75" customHeight="1" x14ac:dyDescent="0.2">
      <c r="A34" s="33"/>
      <c r="B34" s="120"/>
      <c r="C34" s="1"/>
      <c r="D34" s="121" t="s">
        <v>126</v>
      </c>
      <c r="E34" s="101">
        <f>SUM(B5+B8+B17+B27+B30)</f>
        <v>12</v>
      </c>
      <c r="F34" s="119"/>
      <c r="G34" s="29"/>
      <c r="H34" s="29"/>
      <c r="I34" s="33"/>
      <c r="J34" s="33"/>
      <c r="K34" s="33"/>
    </row>
    <row r="35" spans="1:11" ht="12.75" customHeight="1" x14ac:dyDescent="0.2">
      <c r="A35" s="33"/>
      <c r="B35" s="120"/>
      <c r="C35" s="1"/>
      <c r="D35" s="121" t="s">
        <v>127</v>
      </c>
      <c r="E35" s="101">
        <f>SUM(E5+E8+E17+E27+E30)</f>
        <v>20</v>
      </c>
      <c r="F35" s="119"/>
      <c r="G35" s="29"/>
      <c r="H35" s="29"/>
      <c r="I35" s="33"/>
      <c r="J35" s="33"/>
      <c r="K35" s="33"/>
    </row>
    <row r="36" spans="1:11" ht="12.75" customHeight="1" x14ac:dyDescent="0.2">
      <c r="A36" s="33"/>
      <c r="B36" s="120"/>
      <c r="C36" s="1"/>
      <c r="D36" s="121" t="s">
        <v>128</v>
      </c>
      <c r="E36" s="100">
        <f>SUM(H5+H8+H17+H27+H30)</f>
        <v>244</v>
      </c>
      <c r="F36" s="119"/>
      <c r="G36" s="29"/>
      <c r="H36" s="29"/>
      <c r="I36" s="33"/>
      <c r="J36" s="33"/>
      <c r="K36" s="33"/>
    </row>
    <row r="37" spans="1:11" ht="12.75" customHeight="1" x14ac:dyDescent="0.2">
      <c r="A37" s="33"/>
      <c r="B37" s="120"/>
      <c r="C37" s="118"/>
      <c r="D37" s="118"/>
      <c r="E37" s="119"/>
      <c r="F37" s="119"/>
      <c r="G37" s="29"/>
      <c r="H37" s="29"/>
      <c r="I37" s="33"/>
      <c r="J37" s="33"/>
      <c r="K37" s="33"/>
    </row>
    <row r="38" spans="1:11" ht="12.75" customHeight="1" x14ac:dyDescent="0.2">
      <c r="A38" s="33"/>
      <c r="B38" s="107"/>
      <c r="D38" s="122" t="s">
        <v>108</v>
      </c>
      <c r="E38" s="119"/>
      <c r="F38" s="119"/>
      <c r="G38" s="29"/>
      <c r="H38" s="29"/>
      <c r="I38" s="33"/>
      <c r="J38" s="33"/>
      <c r="K38" s="33"/>
    </row>
    <row r="39" spans="1:11" ht="12.75" customHeight="1" x14ac:dyDescent="0.2">
      <c r="A39" s="33"/>
      <c r="B39" s="120"/>
      <c r="C39" s="103"/>
      <c r="D39" s="103"/>
      <c r="E39" s="112" t="s">
        <v>94</v>
      </c>
      <c r="F39" s="112" t="s">
        <v>95</v>
      </c>
      <c r="G39" s="29"/>
      <c r="H39" s="29"/>
      <c r="I39" s="33"/>
      <c r="J39" s="33"/>
      <c r="K39" s="33"/>
    </row>
    <row r="40" spans="1:11" ht="12.75" customHeight="1" x14ac:dyDescent="0.2">
      <c r="A40" s="86"/>
      <c r="B40" s="107"/>
      <c r="C40" s="1"/>
      <c r="D40" s="123" t="s">
        <v>123</v>
      </c>
      <c r="E40" s="103"/>
      <c r="F40" s="103"/>
      <c r="G40" s="30"/>
      <c r="H40" s="87"/>
      <c r="I40" s="33"/>
      <c r="J40" s="33"/>
      <c r="K40" s="55"/>
    </row>
    <row r="41" spans="1:11" ht="12.75" customHeight="1" x14ac:dyDescent="0.2">
      <c r="A41" s="86"/>
      <c r="B41" s="107"/>
      <c r="C41" s="1"/>
      <c r="D41" s="163" t="s">
        <v>295</v>
      </c>
      <c r="E41" s="101">
        <f>COUNTIF(I2:I29, "*SEWAGE*")</f>
        <v>1</v>
      </c>
      <c r="F41" s="128">
        <f>E41/E44</f>
        <v>0.05</v>
      </c>
      <c r="G41" s="30"/>
      <c r="H41" s="87"/>
      <c r="I41" s="33"/>
      <c r="J41" s="33"/>
      <c r="K41" s="55"/>
    </row>
    <row r="42" spans="1:11" ht="12.75" customHeight="1" x14ac:dyDescent="0.2">
      <c r="A42" s="86"/>
      <c r="B42" s="107"/>
      <c r="C42" s="1"/>
      <c r="D42" s="163" t="s">
        <v>92</v>
      </c>
      <c r="E42" s="101">
        <f>COUNTIF(I2:I29, "*ELEV_BACT*")</f>
        <v>18</v>
      </c>
      <c r="F42" s="128">
        <f>E42/E44</f>
        <v>0.9</v>
      </c>
      <c r="G42" s="30"/>
      <c r="H42" s="87"/>
      <c r="I42" s="33"/>
      <c r="J42" s="33"/>
      <c r="K42" s="55"/>
    </row>
    <row r="43" spans="1:11" ht="12.75" customHeight="1" x14ac:dyDescent="0.15">
      <c r="A43" s="29"/>
      <c r="B43" s="114"/>
      <c r="C43" s="1"/>
      <c r="D43" s="163" t="s">
        <v>322</v>
      </c>
      <c r="E43" s="125">
        <f>COUNTIF(I2:I29, "*OTHER*")</f>
        <v>1</v>
      </c>
      <c r="F43" s="117">
        <f>E43/E44</f>
        <v>0.05</v>
      </c>
      <c r="G43" s="33"/>
      <c r="H43" s="47"/>
      <c r="I43" s="33"/>
      <c r="J43" s="33"/>
      <c r="K43" s="33"/>
    </row>
    <row r="44" spans="1:11" ht="12.75" customHeight="1" x14ac:dyDescent="0.2">
      <c r="B44" s="107"/>
      <c r="C44" s="1"/>
      <c r="D44" s="126"/>
      <c r="E44" s="127">
        <f>SUM(E41:E43)</f>
        <v>20</v>
      </c>
      <c r="F44" s="115">
        <f>SUM(F41:F43)</f>
        <v>1</v>
      </c>
      <c r="G44" s="33"/>
      <c r="I44" s="85"/>
      <c r="J44" s="33"/>
      <c r="K44" s="33"/>
    </row>
    <row r="45" spans="1:11" ht="12.75" customHeight="1" x14ac:dyDescent="0.2">
      <c r="B45" s="107"/>
      <c r="C45" s="1"/>
      <c r="D45" s="123" t="s">
        <v>124</v>
      </c>
      <c r="E45" s="103"/>
      <c r="F45" s="124"/>
      <c r="H45" s="83"/>
      <c r="I45" s="84"/>
      <c r="J45" s="46"/>
      <c r="K45" s="92"/>
    </row>
    <row r="46" spans="1:11" ht="12.75" customHeight="1" x14ac:dyDescent="0.2">
      <c r="B46" s="107"/>
      <c r="C46" s="1"/>
      <c r="D46" s="163" t="s">
        <v>93</v>
      </c>
      <c r="E46" s="125">
        <f>COUNTIF(J2:J29, "*ENTERO*")</f>
        <v>20</v>
      </c>
      <c r="F46" s="117">
        <f>E46/E47</f>
        <v>1</v>
      </c>
      <c r="I46" s="93"/>
      <c r="J46" s="46"/>
      <c r="K46" s="92"/>
    </row>
    <row r="47" spans="1:11" ht="12.75" customHeight="1" x14ac:dyDescent="0.2">
      <c r="B47" s="107"/>
      <c r="C47" s="1"/>
      <c r="D47" s="126"/>
      <c r="E47" s="127">
        <f>SUM(E46:E46)</f>
        <v>20</v>
      </c>
      <c r="F47" s="115">
        <f>SUM(F46:F46)</f>
        <v>1</v>
      </c>
      <c r="I47" s="85"/>
      <c r="J47" s="33"/>
      <c r="K47" s="46"/>
    </row>
    <row r="48" spans="1:11" ht="12.75" customHeight="1" x14ac:dyDescent="0.2">
      <c r="B48" s="107"/>
      <c r="C48" s="1"/>
      <c r="D48" s="123" t="s">
        <v>125</v>
      </c>
      <c r="E48" s="103"/>
      <c r="F48" s="124"/>
      <c r="I48" s="84"/>
      <c r="J48" s="46"/>
      <c r="K48" s="92"/>
    </row>
    <row r="49" spans="2:11" ht="12.75" customHeight="1" x14ac:dyDescent="0.2">
      <c r="B49" s="107"/>
      <c r="C49" s="1"/>
      <c r="D49" s="163" t="s">
        <v>296</v>
      </c>
      <c r="E49" s="101">
        <f>COUNTIF(K2:K29, "*SSO*")</f>
        <v>1</v>
      </c>
      <c r="F49" s="128">
        <f>E49/E52</f>
        <v>0.05</v>
      </c>
      <c r="I49" s="84"/>
      <c r="J49" s="46"/>
      <c r="K49" s="92"/>
    </row>
    <row r="50" spans="2:11" ht="12.75" customHeight="1" x14ac:dyDescent="0.2">
      <c r="B50" s="107"/>
      <c r="C50" s="1"/>
      <c r="D50" s="163" t="s">
        <v>322</v>
      </c>
      <c r="E50" s="101">
        <f>COUNTIF(K2:K29, "*OTHER*")</f>
        <v>1</v>
      </c>
      <c r="F50" s="128">
        <f>E50/E52</f>
        <v>0.05</v>
      </c>
      <c r="I50" s="84"/>
      <c r="J50" s="46"/>
      <c r="K50" s="92"/>
    </row>
    <row r="51" spans="2:11" ht="12.75" customHeight="1" x14ac:dyDescent="0.2">
      <c r="B51" s="107"/>
      <c r="C51" s="1"/>
      <c r="D51" s="163" t="s">
        <v>109</v>
      </c>
      <c r="E51" s="125">
        <f>COUNTIF(K2:K29, "*UNKNOWN*")</f>
        <v>18</v>
      </c>
      <c r="F51" s="117">
        <f>E51/E52</f>
        <v>0.9</v>
      </c>
      <c r="I51" s="71"/>
      <c r="J51" s="46"/>
      <c r="K51" s="92"/>
    </row>
    <row r="52" spans="2:11" ht="12.75" customHeight="1" x14ac:dyDescent="0.2">
      <c r="B52" s="107"/>
      <c r="C52" s="107"/>
      <c r="D52" s="107"/>
      <c r="E52" s="127">
        <f>SUM(E49:E51)</f>
        <v>20</v>
      </c>
      <c r="F52" s="115">
        <f>SUM(F49:F51)</f>
        <v>1</v>
      </c>
      <c r="I52" s="71"/>
      <c r="J52" s="46"/>
      <c r="K52" s="92"/>
    </row>
    <row r="53" spans="2:11" ht="12.75" customHeight="1" x14ac:dyDescent="0.15">
      <c r="I53" s="71"/>
      <c r="J53" s="46"/>
      <c r="K53" s="92"/>
    </row>
    <row r="54" spans="2:11" ht="12.75" customHeight="1" x14ac:dyDescent="0.15">
      <c r="I54" s="71"/>
      <c r="J54" s="46"/>
      <c r="K54" s="92"/>
    </row>
    <row r="55" spans="2:11" ht="12" customHeight="1" x14ac:dyDescent="0.15">
      <c r="I55" s="24"/>
      <c r="J55" s="94"/>
      <c r="K55" s="24"/>
    </row>
  </sheetData>
  <sortState ref="A2:N4">
    <sortCondition ref="C2:C4"/>
    <sortCondition ref="F2:F4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Maryland Beach Actions</oddHeader>
    <oddFooter>&amp;R&amp;P of &amp;N</oddFooter>
  </headerFooter>
  <rowBreaks count="1" manualBreakCount="1">
    <brk id="3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36"/>
  <sheetViews>
    <sheetView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1.7109375" style="5" customWidth="1"/>
    <col min="2" max="2" width="9.140625" style="5"/>
    <col min="3" max="3" width="39.28515625" style="35" customWidth="1"/>
    <col min="4" max="4" width="9.57031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77" t="s">
        <v>25</v>
      </c>
      <c r="C1" s="178"/>
      <c r="D1" s="178"/>
      <c r="E1" s="178"/>
      <c r="F1" s="178"/>
      <c r="G1" s="32"/>
      <c r="H1" s="175" t="s">
        <v>24</v>
      </c>
      <c r="I1" s="176"/>
      <c r="J1" s="176"/>
      <c r="K1" s="176"/>
      <c r="L1" s="176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69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1" t="s">
        <v>198</v>
      </c>
      <c r="B3" s="71" t="s">
        <v>199</v>
      </c>
      <c r="C3" s="71" t="s">
        <v>200</v>
      </c>
      <c r="D3" s="71">
        <v>2</v>
      </c>
      <c r="E3" s="59">
        <v>2</v>
      </c>
      <c r="F3" s="59">
        <v>11</v>
      </c>
      <c r="G3" s="59"/>
      <c r="H3" s="59"/>
      <c r="I3" s="59"/>
      <c r="J3" s="59">
        <v>2</v>
      </c>
      <c r="K3" s="59"/>
      <c r="L3" s="59"/>
    </row>
    <row r="4" spans="1:148" ht="12.75" customHeight="1" x14ac:dyDescent="0.2">
      <c r="A4" s="132" t="s">
        <v>198</v>
      </c>
      <c r="B4" s="72" t="s">
        <v>205</v>
      </c>
      <c r="C4" s="72" t="s">
        <v>206</v>
      </c>
      <c r="D4" s="72">
        <v>2</v>
      </c>
      <c r="E4" s="67">
        <v>1</v>
      </c>
      <c r="F4" s="67">
        <v>1</v>
      </c>
      <c r="G4" s="67"/>
      <c r="H4" s="67">
        <v>1</v>
      </c>
      <c r="I4" s="67"/>
      <c r="J4" s="67"/>
      <c r="K4" s="67"/>
      <c r="L4" s="67"/>
    </row>
    <row r="5" spans="1:148" ht="12.75" customHeight="1" x14ac:dyDescent="0.2">
      <c r="A5" s="33"/>
      <c r="B5" s="34">
        <f>COUNTA(B3:B4)</f>
        <v>2</v>
      </c>
      <c r="C5" s="34"/>
      <c r="D5" s="34"/>
      <c r="E5" s="29">
        <f>SUM(E3:E4)</f>
        <v>3</v>
      </c>
      <c r="F5" s="29">
        <f>SUM(F3:F4)</f>
        <v>12</v>
      </c>
      <c r="G5" s="36"/>
      <c r="H5" s="29">
        <f>SUM(H3:H4)</f>
        <v>1</v>
      </c>
      <c r="I5" s="29">
        <f>SUM(I3:I4)</f>
        <v>0</v>
      </c>
      <c r="J5" s="29">
        <f>SUM(J3:J4)</f>
        <v>2</v>
      </c>
      <c r="K5" s="29">
        <f>SUM(K3:K4)</f>
        <v>0</v>
      </c>
      <c r="L5" s="29">
        <f>SUM(L3:L4)</f>
        <v>0</v>
      </c>
    </row>
    <row r="6" spans="1:148" ht="9" customHeight="1" x14ac:dyDescent="0.2">
      <c r="A6" s="33"/>
      <c r="B6" s="33"/>
      <c r="C6" s="33"/>
      <c r="D6" s="33"/>
      <c r="E6" s="36"/>
      <c r="F6" s="36"/>
      <c r="G6" s="36"/>
      <c r="H6" s="36"/>
      <c r="I6" s="36"/>
      <c r="J6" s="36"/>
      <c r="K6" s="36"/>
      <c r="L6" s="36"/>
    </row>
    <row r="7" spans="1:148" ht="12.75" customHeight="1" x14ac:dyDescent="0.2">
      <c r="A7" s="72" t="s">
        <v>207</v>
      </c>
      <c r="B7" s="72" t="s">
        <v>220</v>
      </c>
      <c r="C7" s="72" t="s">
        <v>221</v>
      </c>
      <c r="D7" s="72">
        <v>1</v>
      </c>
      <c r="E7" s="67">
        <v>1</v>
      </c>
      <c r="F7" s="67">
        <v>31</v>
      </c>
      <c r="G7" s="67"/>
      <c r="H7" s="67"/>
      <c r="I7" s="67"/>
      <c r="J7" s="67"/>
      <c r="K7" s="67"/>
      <c r="L7" s="67">
        <v>1</v>
      </c>
    </row>
    <row r="8" spans="1:148" ht="12.75" customHeight="1" x14ac:dyDescent="0.2">
      <c r="A8" s="33"/>
      <c r="B8" s="34">
        <f>COUNTA(B7:B7)</f>
        <v>1</v>
      </c>
      <c r="C8" s="34"/>
      <c r="D8" s="34"/>
      <c r="E8" s="29">
        <f>SUM(E7:E7)</f>
        <v>1</v>
      </c>
      <c r="F8" s="29">
        <f>SUM(F7:F7)</f>
        <v>31</v>
      </c>
      <c r="G8" s="36"/>
      <c r="H8" s="29">
        <f>SUM(H7:H7)</f>
        <v>0</v>
      </c>
      <c r="I8" s="29">
        <f>SUM(I7:I7)</f>
        <v>0</v>
      </c>
      <c r="J8" s="29">
        <f>SUM(J7:J7)</f>
        <v>0</v>
      </c>
      <c r="K8" s="29">
        <f>SUM(K7:K7)</f>
        <v>0</v>
      </c>
      <c r="L8" s="29">
        <f>SUM(L7:L7)</f>
        <v>1</v>
      </c>
    </row>
    <row r="9" spans="1:148" ht="9" customHeight="1" x14ac:dyDescent="0.2">
      <c r="A9" s="33"/>
      <c r="B9" s="34"/>
      <c r="C9" s="34"/>
      <c r="D9" s="34"/>
      <c r="E9" s="29"/>
      <c r="F9" s="29"/>
      <c r="G9" s="36"/>
      <c r="H9" s="29"/>
      <c r="I9" s="29"/>
      <c r="J9" s="29"/>
      <c r="K9" s="29"/>
      <c r="L9" s="29"/>
    </row>
    <row r="10" spans="1:148" ht="12.75" customHeight="1" x14ac:dyDescent="0.2">
      <c r="A10" s="71" t="s">
        <v>228</v>
      </c>
      <c r="B10" s="71" t="s">
        <v>229</v>
      </c>
      <c r="C10" s="71" t="s">
        <v>230</v>
      </c>
      <c r="D10" s="71">
        <v>2</v>
      </c>
      <c r="E10" s="133">
        <v>2</v>
      </c>
      <c r="F10" s="133">
        <v>13</v>
      </c>
      <c r="G10" s="133"/>
      <c r="H10" s="133"/>
      <c r="I10" s="133"/>
      <c r="J10" s="133">
        <v>2</v>
      </c>
      <c r="K10" s="133"/>
      <c r="L10" s="133"/>
    </row>
    <row r="11" spans="1:148" ht="12.75" customHeight="1" x14ac:dyDescent="0.2">
      <c r="A11" s="71" t="s">
        <v>228</v>
      </c>
      <c r="B11" s="71" t="s">
        <v>231</v>
      </c>
      <c r="C11" s="71" t="s">
        <v>232</v>
      </c>
      <c r="D11" s="71">
        <v>1</v>
      </c>
      <c r="E11" s="133">
        <v>4</v>
      </c>
      <c r="F11" s="133">
        <v>27</v>
      </c>
      <c r="G11" s="133"/>
      <c r="H11" s="133"/>
      <c r="I11" s="133"/>
      <c r="J11" s="133">
        <v>4</v>
      </c>
      <c r="K11" s="133"/>
      <c r="L11" s="133"/>
    </row>
    <row r="12" spans="1:148" ht="12.75" customHeight="1" x14ac:dyDescent="0.2">
      <c r="A12" s="132" t="s">
        <v>228</v>
      </c>
      <c r="B12" s="72" t="s">
        <v>235</v>
      </c>
      <c r="C12" s="72" t="s">
        <v>236</v>
      </c>
      <c r="D12" s="72">
        <v>3</v>
      </c>
      <c r="E12" s="67">
        <v>1</v>
      </c>
      <c r="F12" s="67">
        <v>6</v>
      </c>
      <c r="G12" s="67"/>
      <c r="H12" s="67"/>
      <c r="I12" s="67"/>
      <c r="J12" s="67">
        <v>1</v>
      </c>
      <c r="K12" s="67"/>
      <c r="L12" s="67"/>
    </row>
    <row r="13" spans="1:148" ht="12.75" customHeight="1" x14ac:dyDescent="0.2">
      <c r="A13" s="33"/>
      <c r="B13" s="34">
        <f>COUNTA(B10:B12)</f>
        <v>3</v>
      </c>
      <c r="C13" s="34"/>
      <c r="D13" s="34"/>
      <c r="E13" s="29">
        <f>SUM(E10:E12)</f>
        <v>7</v>
      </c>
      <c r="F13" s="29">
        <f>SUM(F10:F12)</f>
        <v>46</v>
      </c>
      <c r="G13" s="36"/>
      <c r="H13" s="29">
        <f>SUM(H10:H12)</f>
        <v>0</v>
      </c>
      <c r="I13" s="29">
        <f>SUM(I10:I12)</f>
        <v>0</v>
      </c>
      <c r="J13" s="29">
        <f>SUM(J10:J12)</f>
        <v>7</v>
      </c>
      <c r="K13" s="29">
        <f>SUM(K10:K12)</f>
        <v>0</v>
      </c>
      <c r="L13" s="29">
        <f>SUM(L10:L12)</f>
        <v>0</v>
      </c>
      <c r="O13" s="71"/>
      <c r="P13" s="71"/>
    </row>
    <row r="14" spans="1:148" ht="9" customHeight="1" x14ac:dyDescent="0.2">
      <c r="A14" s="33"/>
      <c r="B14" s="34"/>
      <c r="C14" s="34"/>
      <c r="D14" s="34"/>
      <c r="E14" s="29"/>
      <c r="F14" s="29"/>
      <c r="G14" s="36"/>
      <c r="H14" s="29"/>
      <c r="I14" s="29"/>
      <c r="J14" s="29"/>
      <c r="K14" s="29"/>
      <c r="L14" s="29"/>
      <c r="O14" s="71"/>
      <c r="P14" s="71"/>
    </row>
    <row r="15" spans="1:148" ht="12.75" customHeight="1" x14ac:dyDescent="0.2">
      <c r="A15" s="71" t="s">
        <v>239</v>
      </c>
      <c r="B15" s="71" t="s">
        <v>242</v>
      </c>
      <c r="C15" s="71" t="s">
        <v>243</v>
      </c>
      <c r="D15" s="71">
        <v>2</v>
      </c>
      <c r="E15" s="133">
        <v>1</v>
      </c>
      <c r="F15" s="133">
        <v>2</v>
      </c>
      <c r="G15" s="133"/>
      <c r="H15" s="133"/>
      <c r="I15" s="133">
        <v>1</v>
      </c>
      <c r="J15" s="133"/>
      <c r="K15" s="133"/>
      <c r="L15" s="133"/>
      <c r="O15" s="71"/>
      <c r="P15" s="71"/>
    </row>
    <row r="16" spans="1:148" ht="12.75" customHeight="1" x14ac:dyDescent="0.2">
      <c r="A16" s="71" t="s">
        <v>239</v>
      </c>
      <c r="B16" s="71" t="s">
        <v>244</v>
      </c>
      <c r="C16" s="71" t="s">
        <v>245</v>
      </c>
      <c r="D16" s="71">
        <v>1</v>
      </c>
      <c r="E16" s="134">
        <v>2</v>
      </c>
      <c r="F16" s="134">
        <v>4</v>
      </c>
      <c r="G16" s="134"/>
      <c r="H16" s="134"/>
      <c r="I16" s="134">
        <v>2</v>
      </c>
      <c r="J16" s="134"/>
      <c r="K16" s="134"/>
      <c r="L16" s="134"/>
      <c r="O16" s="71"/>
      <c r="P16" s="71"/>
    </row>
    <row r="17" spans="1:16" ht="12.75" customHeight="1" x14ac:dyDescent="0.2">
      <c r="A17" s="71" t="s">
        <v>239</v>
      </c>
      <c r="B17" s="71" t="s">
        <v>246</v>
      </c>
      <c r="C17" s="71" t="s">
        <v>247</v>
      </c>
      <c r="D17" s="71">
        <v>2</v>
      </c>
      <c r="E17" s="134">
        <v>2</v>
      </c>
      <c r="F17" s="134">
        <v>34</v>
      </c>
      <c r="G17" s="134"/>
      <c r="H17" s="134"/>
      <c r="I17" s="134"/>
      <c r="J17" s="134">
        <v>1</v>
      </c>
      <c r="K17" s="134">
        <v>1</v>
      </c>
      <c r="L17" s="134"/>
      <c r="O17" s="71"/>
      <c r="P17" s="71"/>
    </row>
    <row r="18" spans="1:16" ht="12.75" customHeight="1" x14ac:dyDescent="0.2">
      <c r="A18" s="71" t="s">
        <v>239</v>
      </c>
      <c r="B18" s="71" t="s">
        <v>248</v>
      </c>
      <c r="C18" s="71" t="s">
        <v>249</v>
      </c>
      <c r="D18" s="71">
        <v>2</v>
      </c>
      <c r="E18" s="134">
        <v>2</v>
      </c>
      <c r="F18" s="134">
        <v>57</v>
      </c>
      <c r="G18" s="134"/>
      <c r="H18" s="134"/>
      <c r="I18" s="134"/>
      <c r="J18" s="134"/>
      <c r="K18" s="134">
        <v>1</v>
      </c>
      <c r="L18" s="134">
        <v>1</v>
      </c>
      <c r="O18" s="71"/>
      <c r="P18" s="71"/>
    </row>
    <row r="19" spans="1:16" ht="12.75" customHeight="1" x14ac:dyDescent="0.2">
      <c r="A19" s="72" t="s">
        <v>239</v>
      </c>
      <c r="B19" s="72" t="s">
        <v>250</v>
      </c>
      <c r="C19" s="72" t="s">
        <v>251</v>
      </c>
      <c r="D19" s="72">
        <v>3</v>
      </c>
      <c r="E19" s="67">
        <v>1</v>
      </c>
      <c r="F19" s="67">
        <v>55</v>
      </c>
      <c r="G19" s="67"/>
      <c r="H19" s="67"/>
      <c r="I19" s="67"/>
      <c r="J19" s="67"/>
      <c r="K19" s="67"/>
      <c r="L19" s="67">
        <v>1</v>
      </c>
      <c r="O19" s="71"/>
      <c r="P19" s="71"/>
    </row>
    <row r="20" spans="1:16" ht="12.75" customHeight="1" x14ac:dyDescent="0.2">
      <c r="A20" s="33"/>
      <c r="B20" s="34">
        <f>COUNTA(B15:B19)</f>
        <v>5</v>
      </c>
      <c r="C20" s="34"/>
      <c r="D20" s="34"/>
      <c r="E20" s="29">
        <f>SUM(E15:E19)</f>
        <v>8</v>
      </c>
      <c r="F20" s="29">
        <f>SUM(F15:F19)</f>
        <v>152</v>
      </c>
      <c r="G20" s="36"/>
      <c r="H20" s="29">
        <f>SUM(H15:H19)</f>
        <v>0</v>
      </c>
      <c r="I20" s="29">
        <f>SUM(I15:I19)</f>
        <v>3</v>
      </c>
      <c r="J20" s="29">
        <f>SUM(J15:J19)</f>
        <v>1</v>
      </c>
      <c r="K20" s="29">
        <f>SUM(K15:K19)</f>
        <v>2</v>
      </c>
      <c r="L20" s="29">
        <f>SUM(L15:L19)</f>
        <v>2</v>
      </c>
    </row>
    <row r="21" spans="1:16" ht="9" customHeight="1" x14ac:dyDescent="0.2">
      <c r="A21" s="33"/>
      <c r="B21" s="34"/>
      <c r="C21" s="34"/>
      <c r="D21" s="34"/>
      <c r="E21" s="29"/>
      <c r="F21" s="29"/>
      <c r="G21" s="36"/>
      <c r="H21" s="29"/>
      <c r="I21" s="29"/>
      <c r="J21" s="29"/>
      <c r="K21" s="29"/>
      <c r="L21" s="29"/>
    </row>
    <row r="22" spans="1:16" ht="12.75" customHeight="1" x14ac:dyDescent="0.2">
      <c r="A22" s="132" t="s">
        <v>262</v>
      </c>
      <c r="B22" s="72" t="s">
        <v>265</v>
      </c>
      <c r="C22" s="72" t="s">
        <v>266</v>
      </c>
      <c r="D22" s="72">
        <v>1</v>
      </c>
      <c r="E22" s="67">
        <v>1</v>
      </c>
      <c r="F22" s="67">
        <v>3</v>
      </c>
      <c r="G22" s="67"/>
      <c r="H22" s="67"/>
      <c r="I22" s="67"/>
      <c r="J22" s="67">
        <v>1</v>
      </c>
      <c r="K22" s="67"/>
      <c r="L22" s="67"/>
    </row>
    <row r="23" spans="1:16" ht="12.75" customHeight="1" x14ac:dyDescent="0.2">
      <c r="A23" s="33"/>
      <c r="B23" s="34">
        <f>COUNTA(B22:B22)</f>
        <v>1</v>
      </c>
      <c r="C23" s="34"/>
      <c r="D23" s="34"/>
      <c r="E23" s="29">
        <f>SUM(E22:E22)</f>
        <v>1</v>
      </c>
      <c r="F23" s="29">
        <f>SUM(F22:F22)</f>
        <v>3</v>
      </c>
      <c r="G23" s="36"/>
      <c r="H23" s="29">
        <f>SUM(H22:H22)</f>
        <v>0</v>
      </c>
      <c r="I23" s="29">
        <f>SUM(I22:I22)</f>
        <v>0</v>
      </c>
      <c r="J23" s="29">
        <f>SUM(J22:J22)</f>
        <v>1</v>
      </c>
      <c r="K23" s="29">
        <f>SUM(K22:K22)</f>
        <v>0</v>
      </c>
      <c r="L23" s="29">
        <f>SUM(L22:L22)</f>
        <v>0</v>
      </c>
    </row>
    <row r="24" spans="1:16" ht="12.75" customHeight="1" x14ac:dyDescent="0.2">
      <c r="A24" s="33"/>
      <c r="B24" s="34"/>
      <c r="C24" s="34"/>
      <c r="D24" s="34"/>
      <c r="E24" s="29"/>
      <c r="F24" s="29"/>
      <c r="G24" s="36"/>
      <c r="H24" s="29"/>
      <c r="I24" s="29"/>
      <c r="J24" s="29"/>
      <c r="K24" s="29"/>
      <c r="L24" s="29"/>
    </row>
    <row r="25" spans="1:16" ht="12.75" customHeight="1" x14ac:dyDescent="0.2">
      <c r="D25" s="122" t="s">
        <v>299</v>
      </c>
      <c r="E25" s="119"/>
    </row>
    <row r="26" spans="1:16" ht="12.75" customHeight="1" x14ac:dyDescent="0.2">
      <c r="B26" s="120"/>
      <c r="C26" s="5"/>
      <c r="D26" s="121" t="s">
        <v>126</v>
      </c>
      <c r="E26" s="101">
        <f>SUM(B5+B8+B13+B20+B23)</f>
        <v>12</v>
      </c>
    </row>
    <row r="27" spans="1:16" ht="12.75" customHeight="1" x14ac:dyDescent="0.2">
      <c r="B27" s="120"/>
      <c r="C27" s="5"/>
      <c r="D27" s="121" t="s">
        <v>106</v>
      </c>
      <c r="E27" s="101">
        <f>SUM(E5+E8+E13+E20+E23)</f>
        <v>20</v>
      </c>
    </row>
    <row r="28" spans="1:16" ht="12.75" customHeight="1" x14ac:dyDescent="0.2">
      <c r="B28" s="120"/>
      <c r="C28" s="5"/>
      <c r="D28" s="121" t="s">
        <v>107</v>
      </c>
      <c r="E28" s="100">
        <f>SUM(F5+F8+F13+F20+F23)</f>
        <v>244</v>
      </c>
    </row>
    <row r="29" spans="1:16" ht="12.75" customHeight="1" x14ac:dyDescent="0.2"/>
    <row r="30" spans="1:16" ht="12.75" customHeight="1" x14ac:dyDescent="0.2">
      <c r="D30" s="105"/>
      <c r="E30" s="122" t="s">
        <v>134</v>
      </c>
      <c r="G30" s="107"/>
      <c r="H30" s="112" t="s">
        <v>94</v>
      </c>
      <c r="I30" s="112" t="s">
        <v>105</v>
      </c>
    </row>
    <row r="31" spans="1:16" ht="12.75" customHeight="1" x14ac:dyDescent="0.2">
      <c r="C31" s="126"/>
      <c r="D31" s="126"/>
      <c r="E31" s="126"/>
      <c r="F31" s="110" t="s">
        <v>129</v>
      </c>
      <c r="H31" s="101">
        <f>SUM(H5+H8+H13+H20+H23)</f>
        <v>1</v>
      </c>
      <c r="I31" s="115">
        <f>H31/(H36)</f>
        <v>0.05</v>
      </c>
    </row>
    <row r="32" spans="1:16" ht="12.75" customHeight="1" x14ac:dyDescent="0.2">
      <c r="C32" s="126"/>
      <c r="D32" s="126"/>
      <c r="E32" s="126"/>
      <c r="F32" s="110" t="s">
        <v>130</v>
      </c>
      <c r="H32" s="101">
        <f>SUM(I5+I8+I13+I20+I23)</f>
        <v>3</v>
      </c>
      <c r="I32" s="115">
        <f>H32/H36</f>
        <v>0.15</v>
      </c>
    </row>
    <row r="33" spans="3:9" ht="12.75" customHeight="1" x14ac:dyDescent="0.2">
      <c r="C33" s="126"/>
      <c r="D33" s="126"/>
      <c r="E33" s="126"/>
      <c r="F33" s="110" t="s">
        <v>131</v>
      </c>
      <c r="H33" s="101">
        <f>SUM(J5+J8+J13+J20+J23)</f>
        <v>11</v>
      </c>
      <c r="I33" s="115">
        <f>H33/H36</f>
        <v>0.55000000000000004</v>
      </c>
    </row>
    <row r="34" spans="3:9" ht="12.75" customHeight="1" x14ac:dyDescent="0.2">
      <c r="C34" s="126"/>
      <c r="D34" s="126"/>
      <c r="E34" s="126"/>
      <c r="F34" s="110" t="s">
        <v>132</v>
      </c>
      <c r="H34" s="101">
        <f>SUM(K5+K8+K13+K20+K23)</f>
        <v>2</v>
      </c>
      <c r="I34" s="115">
        <f>H34/H36</f>
        <v>0.1</v>
      </c>
    </row>
    <row r="35" spans="3:9" ht="12.75" customHeight="1" x14ac:dyDescent="0.2">
      <c r="C35" s="126"/>
      <c r="D35" s="126"/>
      <c r="E35" s="126"/>
      <c r="F35" s="110" t="s">
        <v>133</v>
      </c>
      <c r="H35" s="125">
        <f>SUM(L5+L8+L13+L20+L23)</f>
        <v>3</v>
      </c>
      <c r="I35" s="117">
        <f>H35/H36</f>
        <v>0.15</v>
      </c>
    </row>
    <row r="36" spans="3:9" ht="12.75" customHeight="1" x14ac:dyDescent="0.2">
      <c r="C36" s="126"/>
      <c r="D36" s="126"/>
      <c r="E36" s="126"/>
      <c r="F36" s="126"/>
      <c r="G36" s="110"/>
      <c r="H36" s="124">
        <f>SUM(H31:H35)</f>
        <v>20</v>
      </c>
      <c r="I36" s="115">
        <f>SUM(I31:I35)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Maryland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04"/>
  <sheetViews>
    <sheetView zoomScaleNormal="100" workbookViewId="0">
      <pane ySplit="2" topLeftCell="A3" activePane="bottomLeft" state="frozen"/>
      <selection pane="bottomLeft" activeCell="N28" sqref="N28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4" customFormat="1" ht="12" customHeight="1" x14ac:dyDescent="0.2">
      <c r="B1" s="180" t="s">
        <v>26</v>
      </c>
      <c r="C1" s="180"/>
      <c r="D1" s="69"/>
      <c r="E1" s="70"/>
      <c r="F1" s="69"/>
      <c r="G1" s="179" t="s">
        <v>28</v>
      </c>
      <c r="H1" s="179"/>
      <c r="I1" s="179"/>
      <c r="J1" s="69"/>
      <c r="K1" s="180" t="s">
        <v>35</v>
      </c>
      <c r="L1" s="180"/>
    </row>
    <row r="2" spans="1:12" s="57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69</v>
      </c>
      <c r="E2" s="15" t="s">
        <v>27</v>
      </c>
      <c r="F2" s="3"/>
      <c r="G2" s="3" t="s">
        <v>297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ht="12.75" customHeight="1" x14ac:dyDescent="0.2">
      <c r="A3" s="71" t="s">
        <v>143</v>
      </c>
      <c r="B3" s="71" t="s">
        <v>144</v>
      </c>
      <c r="C3" s="71" t="s">
        <v>145</v>
      </c>
      <c r="D3" s="131">
        <v>1</v>
      </c>
      <c r="E3" s="71">
        <v>98</v>
      </c>
      <c r="F3" s="5"/>
      <c r="G3" s="13"/>
      <c r="H3" s="136"/>
      <c r="I3" s="39">
        <f t="shared" ref="I3:I30" si="0">H3/E3</f>
        <v>0</v>
      </c>
      <c r="J3" s="63"/>
      <c r="K3" s="40">
        <f t="shared" ref="K3:K30" si="1">E3-H3</f>
        <v>98</v>
      </c>
      <c r="L3" s="39">
        <f t="shared" ref="L3:L30" si="2">K3/E3</f>
        <v>1</v>
      </c>
    </row>
    <row r="4" spans="1:12" ht="12.75" customHeight="1" x14ac:dyDescent="0.2">
      <c r="A4" s="71" t="s">
        <v>143</v>
      </c>
      <c r="B4" s="71" t="s">
        <v>146</v>
      </c>
      <c r="C4" s="71" t="s">
        <v>147</v>
      </c>
      <c r="D4" s="131">
        <v>2</v>
      </c>
      <c r="E4" s="71">
        <v>98</v>
      </c>
      <c r="F4" s="5"/>
      <c r="G4" s="13"/>
      <c r="H4" s="144"/>
      <c r="I4" s="39">
        <f t="shared" si="0"/>
        <v>0</v>
      </c>
      <c r="J4" s="63"/>
      <c r="K4" s="40">
        <f t="shared" si="1"/>
        <v>98</v>
      </c>
      <c r="L4" s="39">
        <f t="shared" si="2"/>
        <v>1</v>
      </c>
    </row>
    <row r="5" spans="1:12" ht="12.75" customHeight="1" x14ac:dyDescent="0.2">
      <c r="A5" s="71" t="s">
        <v>143</v>
      </c>
      <c r="B5" s="71" t="s">
        <v>148</v>
      </c>
      <c r="C5" s="71" t="s">
        <v>149</v>
      </c>
      <c r="D5" s="131">
        <v>2</v>
      </c>
      <c r="E5" s="71">
        <v>98</v>
      </c>
      <c r="F5" s="5"/>
      <c r="G5" s="13"/>
      <c r="H5" s="144"/>
      <c r="I5" s="39">
        <f t="shared" si="0"/>
        <v>0</v>
      </c>
      <c r="J5" s="63"/>
      <c r="K5" s="40">
        <f t="shared" si="1"/>
        <v>98</v>
      </c>
      <c r="L5" s="39">
        <f t="shared" si="2"/>
        <v>1</v>
      </c>
    </row>
    <row r="6" spans="1:12" ht="12.75" customHeight="1" x14ac:dyDescent="0.2">
      <c r="A6" s="71" t="s">
        <v>143</v>
      </c>
      <c r="B6" s="71" t="s">
        <v>150</v>
      </c>
      <c r="C6" s="71" t="s">
        <v>151</v>
      </c>
      <c r="D6" s="131">
        <v>1</v>
      </c>
      <c r="E6" s="71">
        <v>98</v>
      </c>
      <c r="F6" s="5"/>
      <c r="G6" s="13"/>
      <c r="H6" s="144"/>
      <c r="I6" s="39">
        <f t="shared" si="0"/>
        <v>0</v>
      </c>
      <c r="J6" s="63"/>
      <c r="K6" s="40">
        <f t="shared" si="1"/>
        <v>98</v>
      </c>
      <c r="L6" s="39">
        <f t="shared" si="2"/>
        <v>1</v>
      </c>
    </row>
    <row r="7" spans="1:12" ht="12.75" customHeight="1" x14ac:dyDescent="0.2">
      <c r="A7" s="71" t="s">
        <v>143</v>
      </c>
      <c r="B7" s="71" t="s">
        <v>152</v>
      </c>
      <c r="C7" s="71" t="s">
        <v>153</v>
      </c>
      <c r="D7" s="131">
        <v>1</v>
      </c>
      <c r="E7" s="71">
        <v>98</v>
      </c>
      <c r="F7" s="5"/>
      <c r="G7" s="13"/>
      <c r="H7" s="144"/>
      <c r="I7" s="39">
        <f t="shared" si="0"/>
        <v>0</v>
      </c>
      <c r="J7" s="63"/>
      <c r="K7" s="40">
        <f t="shared" si="1"/>
        <v>98</v>
      </c>
      <c r="L7" s="39">
        <f t="shared" si="2"/>
        <v>1</v>
      </c>
    </row>
    <row r="8" spans="1:12" ht="12.75" customHeight="1" x14ac:dyDescent="0.2">
      <c r="A8" s="71" t="s">
        <v>143</v>
      </c>
      <c r="B8" s="71" t="s">
        <v>154</v>
      </c>
      <c r="C8" s="71" t="s">
        <v>155</v>
      </c>
      <c r="D8" s="131">
        <v>3</v>
      </c>
      <c r="E8" s="71">
        <v>98</v>
      </c>
      <c r="F8" s="5"/>
      <c r="G8" s="146"/>
      <c r="H8" s="146"/>
      <c r="I8" s="39">
        <f t="shared" si="0"/>
        <v>0</v>
      </c>
      <c r="J8" s="63"/>
      <c r="K8" s="40">
        <f t="shared" si="1"/>
        <v>98</v>
      </c>
      <c r="L8" s="39">
        <f t="shared" si="2"/>
        <v>1</v>
      </c>
    </row>
    <row r="9" spans="1:12" ht="12.75" customHeight="1" x14ac:dyDescent="0.2">
      <c r="A9" s="71" t="s">
        <v>143</v>
      </c>
      <c r="B9" s="71" t="s">
        <v>156</v>
      </c>
      <c r="C9" s="71" t="s">
        <v>157</v>
      </c>
      <c r="D9" s="131">
        <v>2</v>
      </c>
      <c r="E9" s="71">
        <v>98</v>
      </c>
      <c r="F9" s="5"/>
      <c r="G9" s="146"/>
      <c r="H9" s="146"/>
      <c r="I9" s="39">
        <f t="shared" si="0"/>
        <v>0</v>
      </c>
      <c r="J9" s="63"/>
      <c r="K9" s="40">
        <f t="shared" si="1"/>
        <v>98</v>
      </c>
      <c r="L9" s="39">
        <f t="shared" si="2"/>
        <v>1</v>
      </c>
    </row>
    <row r="10" spans="1:12" ht="12.75" customHeight="1" x14ac:dyDescent="0.2">
      <c r="A10" s="71" t="s">
        <v>143</v>
      </c>
      <c r="B10" s="71" t="s">
        <v>158</v>
      </c>
      <c r="C10" s="71" t="s">
        <v>159</v>
      </c>
      <c r="D10" s="131">
        <v>3</v>
      </c>
      <c r="E10" s="71">
        <v>98</v>
      </c>
      <c r="F10" s="5"/>
      <c r="G10" s="146"/>
      <c r="H10" s="146"/>
      <c r="I10" s="39">
        <f t="shared" si="0"/>
        <v>0</v>
      </c>
      <c r="J10" s="63"/>
      <c r="K10" s="40">
        <f t="shared" si="1"/>
        <v>98</v>
      </c>
      <c r="L10" s="39">
        <f t="shared" si="2"/>
        <v>1</v>
      </c>
    </row>
    <row r="11" spans="1:12" ht="12.75" customHeight="1" x14ac:dyDescent="0.2">
      <c r="A11" s="71" t="s">
        <v>143</v>
      </c>
      <c r="B11" s="71" t="s">
        <v>160</v>
      </c>
      <c r="C11" s="71" t="s">
        <v>161</v>
      </c>
      <c r="D11" s="131">
        <v>2</v>
      </c>
      <c r="E11" s="71">
        <v>98</v>
      </c>
      <c r="F11" s="5"/>
      <c r="G11" s="146"/>
      <c r="H11" s="146"/>
      <c r="I11" s="39">
        <f t="shared" si="0"/>
        <v>0</v>
      </c>
      <c r="J11" s="63"/>
      <c r="K11" s="40">
        <f t="shared" si="1"/>
        <v>98</v>
      </c>
      <c r="L11" s="39">
        <f t="shared" si="2"/>
        <v>1</v>
      </c>
    </row>
    <row r="12" spans="1:12" ht="12.75" customHeight="1" x14ac:dyDescent="0.2">
      <c r="A12" s="71" t="s">
        <v>143</v>
      </c>
      <c r="B12" s="71" t="s">
        <v>162</v>
      </c>
      <c r="C12" s="71" t="s">
        <v>163</v>
      </c>
      <c r="D12" s="131">
        <v>2</v>
      </c>
      <c r="E12" s="71">
        <v>98</v>
      </c>
      <c r="F12" s="5"/>
      <c r="G12" s="146"/>
      <c r="H12" s="146"/>
      <c r="I12" s="39">
        <f t="shared" si="0"/>
        <v>0</v>
      </c>
      <c r="J12" s="63"/>
      <c r="K12" s="40">
        <f t="shared" si="1"/>
        <v>98</v>
      </c>
      <c r="L12" s="39">
        <f t="shared" si="2"/>
        <v>1</v>
      </c>
    </row>
    <row r="13" spans="1:12" ht="12.75" customHeight="1" x14ac:dyDescent="0.2">
      <c r="A13" s="71" t="s">
        <v>143</v>
      </c>
      <c r="B13" s="71" t="s">
        <v>164</v>
      </c>
      <c r="C13" s="71" t="s">
        <v>165</v>
      </c>
      <c r="D13" s="131">
        <v>2</v>
      </c>
      <c r="E13" s="71">
        <v>98</v>
      </c>
      <c r="F13" s="5"/>
      <c r="G13" s="146"/>
      <c r="H13" s="146"/>
      <c r="I13" s="39">
        <f t="shared" si="0"/>
        <v>0</v>
      </c>
      <c r="J13" s="63"/>
      <c r="K13" s="40">
        <f t="shared" si="1"/>
        <v>98</v>
      </c>
      <c r="L13" s="39">
        <f t="shared" si="2"/>
        <v>1</v>
      </c>
    </row>
    <row r="14" spans="1:12" ht="12.75" customHeight="1" x14ac:dyDescent="0.2">
      <c r="A14" s="71" t="s">
        <v>143</v>
      </c>
      <c r="B14" s="71" t="s">
        <v>168</v>
      </c>
      <c r="C14" s="71" t="s">
        <v>169</v>
      </c>
      <c r="D14" s="131">
        <v>3</v>
      </c>
      <c r="E14" s="71">
        <v>98</v>
      </c>
      <c r="F14" s="5"/>
      <c r="G14" s="146"/>
      <c r="H14" s="146"/>
      <c r="I14" s="39">
        <f t="shared" si="0"/>
        <v>0</v>
      </c>
      <c r="J14" s="63"/>
      <c r="K14" s="40">
        <f t="shared" si="1"/>
        <v>98</v>
      </c>
      <c r="L14" s="39">
        <f t="shared" si="2"/>
        <v>1</v>
      </c>
    </row>
    <row r="15" spans="1:12" ht="12.75" customHeight="1" x14ac:dyDescent="0.2">
      <c r="A15" s="71" t="s">
        <v>143</v>
      </c>
      <c r="B15" s="71" t="s">
        <v>166</v>
      </c>
      <c r="C15" s="71" t="s">
        <v>167</v>
      </c>
      <c r="D15" s="131">
        <v>3</v>
      </c>
      <c r="E15" s="71">
        <v>98</v>
      </c>
      <c r="F15" s="5"/>
      <c r="G15" s="146"/>
      <c r="H15" s="146"/>
      <c r="I15" s="39">
        <f t="shared" si="0"/>
        <v>0</v>
      </c>
      <c r="J15" s="63"/>
      <c r="K15" s="40">
        <f t="shared" si="1"/>
        <v>98</v>
      </c>
      <c r="L15" s="39">
        <f t="shared" si="2"/>
        <v>1</v>
      </c>
    </row>
    <row r="16" spans="1:12" ht="12.75" customHeight="1" x14ac:dyDescent="0.2">
      <c r="A16" s="71" t="s">
        <v>143</v>
      </c>
      <c r="B16" s="71" t="s">
        <v>170</v>
      </c>
      <c r="C16" s="71" t="s">
        <v>171</v>
      </c>
      <c r="D16" s="131">
        <v>2</v>
      </c>
      <c r="E16" s="71">
        <v>98</v>
      </c>
      <c r="F16" s="5"/>
      <c r="G16" s="146"/>
      <c r="H16" s="146"/>
      <c r="I16" s="39">
        <f t="shared" si="0"/>
        <v>0</v>
      </c>
      <c r="J16" s="63"/>
      <c r="K16" s="40">
        <f t="shared" si="1"/>
        <v>98</v>
      </c>
      <c r="L16" s="39">
        <f t="shared" si="2"/>
        <v>1</v>
      </c>
    </row>
    <row r="17" spans="1:12" ht="12.75" customHeight="1" x14ac:dyDescent="0.2">
      <c r="A17" s="71" t="s">
        <v>143</v>
      </c>
      <c r="B17" s="71" t="s">
        <v>172</v>
      </c>
      <c r="C17" s="71" t="s">
        <v>173</v>
      </c>
      <c r="D17" s="131">
        <v>2</v>
      </c>
      <c r="E17" s="71">
        <v>98</v>
      </c>
      <c r="F17" s="5"/>
      <c r="G17" s="146"/>
      <c r="H17" s="146"/>
      <c r="I17" s="39">
        <f t="shared" si="0"/>
        <v>0</v>
      </c>
      <c r="J17" s="63"/>
      <c r="K17" s="40">
        <f t="shared" si="1"/>
        <v>98</v>
      </c>
      <c r="L17" s="39">
        <f t="shared" si="2"/>
        <v>1</v>
      </c>
    </row>
    <row r="18" spans="1:12" ht="12.75" customHeight="1" x14ac:dyDescent="0.2">
      <c r="A18" s="71" t="s">
        <v>143</v>
      </c>
      <c r="B18" s="71" t="s">
        <v>174</v>
      </c>
      <c r="C18" s="71" t="s">
        <v>175</v>
      </c>
      <c r="D18" s="131">
        <v>3</v>
      </c>
      <c r="E18" s="71">
        <v>98</v>
      </c>
      <c r="F18" s="5"/>
      <c r="G18" s="146"/>
      <c r="H18" s="146"/>
      <c r="I18" s="39">
        <f t="shared" si="0"/>
        <v>0</v>
      </c>
      <c r="J18" s="63"/>
      <c r="K18" s="40">
        <f t="shared" si="1"/>
        <v>98</v>
      </c>
      <c r="L18" s="39">
        <f t="shared" si="2"/>
        <v>1</v>
      </c>
    </row>
    <row r="19" spans="1:12" ht="12.75" customHeight="1" x14ac:dyDescent="0.2">
      <c r="A19" s="71" t="s">
        <v>143</v>
      </c>
      <c r="B19" s="71" t="s">
        <v>176</v>
      </c>
      <c r="C19" s="71" t="s">
        <v>177</v>
      </c>
      <c r="D19" s="131">
        <v>3</v>
      </c>
      <c r="E19" s="71">
        <v>98</v>
      </c>
      <c r="F19" s="5"/>
      <c r="G19" s="146"/>
      <c r="H19" s="146"/>
      <c r="I19" s="39">
        <f t="shared" si="0"/>
        <v>0</v>
      </c>
      <c r="J19" s="63"/>
      <c r="K19" s="40">
        <f t="shared" si="1"/>
        <v>98</v>
      </c>
      <c r="L19" s="39">
        <f t="shared" si="2"/>
        <v>1</v>
      </c>
    </row>
    <row r="20" spans="1:12" ht="12.75" customHeight="1" x14ac:dyDescent="0.2">
      <c r="A20" s="71" t="s">
        <v>143</v>
      </c>
      <c r="B20" s="71" t="s">
        <v>178</v>
      </c>
      <c r="C20" s="71" t="s">
        <v>179</v>
      </c>
      <c r="D20" s="131">
        <v>1</v>
      </c>
      <c r="E20" s="71">
        <v>98</v>
      </c>
      <c r="F20" s="5"/>
      <c r="G20" s="146"/>
      <c r="H20" s="146"/>
      <c r="I20" s="39">
        <f t="shared" si="0"/>
        <v>0</v>
      </c>
      <c r="J20" s="63"/>
      <c r="K20" s="40">
        <f t="shared" si="1"/>
        <v>98</v>
      </c>
      <c r="L20" s="39">
        <f t="shared" si="2"/>
        <v>1</v>
      </c>
    </row>
    <row r="21" spans="1:12" ht="12.75" customHeight="1" x14ac:dyDescent="0.2">
      <c r="A21" s="71" t="s">
        <v>143</v>
      </c>
      <c r="B21" s="71" t="s">
        <v>180</v>
      </c>
      <c r="C21" s="71" t="s">
        <v>181</v>
      </c>
      <c r="D21" s="131">
        <v>2</v>
      </c>
      <c r="E21" s="71">
        <v>98</v>
      </c>
      <c r="F21" s="5"/>
      <c r="G21" s="146"/>
      <c r="H21" s="146"/>
      <c r="I21" s="39">
        <f t="shared" si="0"/>
        <v>0</v>
      </c>
      <c r="J21" s="63"/>
      <c r="K21" s="40">
        <f t="shared" si="1"/>
        <v>98</v>
      </c>
      <c r="L21" s="39">
        <f t="shared" si="2"/>
        <v>1</v>
      </c>
    </row>
    <row r="22" spans="1:12" ht="12.75" customHeight="1" x14ac:dyDescent="0.2">
      <c r="A22" s="71" t="s">
        <v>143</v>
      </c>
      <c r="B22" s="71" t="s">
        <v>182</v>
      </c>
      <c r="C22" s="71" t="s">
        <v>183</v>
      </c>
      <c r="D22" s="131">
        <v>2</v>
      </c>
      <c r="E22" s="71">
        <v>98</v>
      </c>
      <c r="F22" s="5"/>
      <c r="G22" s="146"/>
      <c r="H22" s="146"/>
      <c r="I22" s="39">
        <f t="shared" si="0"/>
        <v>0</v>
      </c>
      <c r="J22" s="63"/>
      <c r="K22" s="40">
        <f t="shared" si="1"/>
        <v>98</v>
      </c>
      <c r="L22" s="39">
        <f t="shared" si="2"/>
        <v>1</v>
      </c>
    </row>
    <row r="23" spans="1:12" ht="12.75" customHeight="1" x14ac:dyDescent="0.2">
      <c r="A23" s="71" t="s">
        <v>143</v>
      </c>
      <c r="B23" s="71" t="s">
        <v>184</v>
      </c>
      <c r="C23" s="71" t="s">
        <v>185</v>
      </c>
      <c r="D23" s="131">
        <v>2</v>
      </c>
      <c r="E23" s="71">
        <v>98</v>
      </c>
      <c r="F23" s="5"/>
      <c r="G23" s="146"/>
      <c r="H23" s="146"/>
      <c r="I23" s="39">
        <f t="shared" si="0"/>
        <v>0</v>
      </c>
      <c r="J23" s="63"/>
      <c r="K23" s="40">
        <f t="shared" si="1"/>
        <v>98</v>
      </c>
      <c r="L23" s="39">
        <f t="shared" si="2"/>
        <v>1</v>
      </c>
    </row>
    <row r="24" spans="1:12" ht="12.75" customHeight="1" x14ac:dyDescent="0.2">
      <c r="A24" s="71" t="s">
        <v>143</v>
      </c>
      <c r="B24" s="71" t="s">
        <v>186</v>
      </c>
      <c r="C24" s="71" t="s">
        <v>187</v>
      </c>
      <c r="D24" s="131">
        <v>1</v>
      </c>
      <c r="E24" s="71">
        <v>98</v>
      </c>
      <c r="F24" s="5"/>
      <c r="G24" s="146"/>
      <c r="H24" s="146"/>
      <c r="I24" s="39">
        <f t="shared" si="0"/>
        <v>0</v>
      </c>
      <c r="J24" s="63"/>
      <c r="K24" s="40">
        <f t="shared" si="1"/>
        <v>98</v>
      </c>
      <c r="L24" s="39">
        <f t="shared" si="2"/>
        <v>1</v>
      </c>
    </row>
    <row r="25" spans="1:12" ht="12.75" customHeight="1" x14ac:dyDescent="0.2">
      <c r="A25" s="167" t="s">
        <v>143</v>
      </c>
      <c r="B25" s="167" t="s">
        <v>319</v>
      </c>
      <c r="C25" s="167" t="s">
        <v>320</v>
      </c>
      <c r="D25" s="168">
        <v>1</v>
      </c>
      <c r="E25" s="167">
        <v>98</v>
      </c>
      <c r="F25" s="5"/>
      <c r="G25" s="164"/>
      <c r="H25" s="164"/>
      <c r="I25" s="39">
        <f t="shared" si="0"/>
        <v>0</v>
      </c>
      <c r="J25" s="63"/>
      <c r="K25" s="40">
        <f t="shared" si="1"/>
        <v>98</v>
      </c>
      <c r="L25" s="39">
        <f t="shared" si="2"/>
        <v>1</v>
      </c>
    </row>
    <row r="26" spans="1:12" ht="12.75" customHeight="1" x14ac:dyDescent="0.2">
      <c r="A26" s="71" t="s">
        <v>143</v>
      </c>
      <c r="B26" s="71" t="s">
        <v>188</v>
      </c>
      <c r="C26" s="71" t="s">
        <v>189</v>
      </c>
      <c r="D26" s="131">
        <v>1</v>
      </c>
      <c r="E26" s="71">
        <v>98</v>
      </c>
      <c r="F26" s="5"/>
      <c r="G26" s="146"/>
      <c r="H26" s="146"/>
      <c r="I26" s="39">
        <f t="shared" si="0"/>
        <v>0</v>
      </c>
      <c r="J26" s="63"/>
      <c r="K26" s="40">
        <f t="shared" si="1"/>
        <v>98</v>
      </c>
      <c r="L26" s="39">
        <f t="shared" si="2"/>
        <v>1</v>
      </c>
    </row>
    <row r="27" spans="1:12" ht="12.75" customHeight="1" x14ac:dyDescent="0.2">
      <c r="A27" s="71" t="s">
        <v>143</v>
      </c>
      <c r="B27" s="71" t="s">
        <v>190</v>
      </c>
      <c r="C27" s="71" t="s">
        <v>191</v>
      </c>
      <c r="D27" s="131">
        <v>2</v>
      </c>
      <c r="E27" s="71">
        <v>98</v>
      </c>
      <c r="F27" s="5"/>
      <c r="G27" s="36"/>
      <c r="H27" s="36"/>
      <c r="I27" s="39">
        <f t="shared" si="0"/>
        <v>0</v>
      </c>
      <c r="J27" s="63"/>
      <c r="K27" s="40">
        <f t="shared" si="1"/>
        <v>98</v>
      </c>
      <c r="L27" s="39">
        <f t="shared" si="2"/>
        <v>1</v>
      </c>
    </row>
    <row r="28" spans="1:12" ht="12.75" customHeight="1" x14ac:dyDescent="0.2">
      <c r="A28" s="71" t="s">
        <v>143</v>
      </c>
      <c r="B28" s="71" t="s">
        <v>192</v>
      </c>
      <c r="C28" s="71" t="s">
        <v>193</v>
      </c>
      <c r="D28" s="131">
        <v>3</v>
      </c>
      <c r="E28" s="71">
        <v>98</v>
      </c>
      <c r="F28" s="5"/>
      <c r="G28" s="146"/>
      <c r="H28" s="146"/>
      <c r="I28" s="39">
        <f t="shared" si="0"/>
        <v>0</v>
      </c>
      <c r="J28" s="63"/>
      <c r="K28" s="40">
        <f t="shared" si="1"/>
        <v>98</v>
      </c>
      <c r="L28" s="39">
        <f t="shared" si="2"/>
        <v>1</v>
      </c>
    </row>
    <row r="29" spans="1:12" ht="12.75" customHeight="1" x14ac:dyDescent="0.2">
      <c r="A29" s="71" t="s">
        <v>143</v>
      </c>
      <c r="B29" s="71" t="s">
        <v>194</v>
      </c>
      <c r="C29" s="71" t="s">
        <v>195</v>
      </c>
      <c r="D29" s="131">
        <v>2</v>
      </c>
      <c r="E29" s="71">
        <v>98</v>
      </c>
      <c r="F29" s="5"/>
      <c r="G29" s="146"/>
      <c r="H29" s="146"/>
      <c r="I29" s="39">
        <f t="shared" si="0"/>
        <v>0</v>
      </c>
      <c r="J29" s="63"/>
      <c r="K29" s="40">
        <f t="shared" si="1"/>
        <v>98</v>
      </c>
      <c r="L29" s="39">
        <f t="shared" si="2"/>
        <v>1</v>
      </c>
    </row>
    <row r="30" spans="1:12" ht="12.75" customHeight="1" x14ac:dyDescent="0.2">
      <c r="A30" s="72" t="s">
        <v>143</v>
      </c>
      <c r="B30" s="72" t="s">
        <v>196</v>
      </c>
      <c r="C30" s="72" t="s">
        <v>197</v>
      </c>
      <c r="D30" s="132">
        <v>2</v>
      </c>
      <c r="E30" s="72">
        <v>98</v>
      </c>
      <c r="F30" s="64"/>
      <c r="G30" s="67"/>
      <c r="H30" s="67"/>
      <c r="I30" s="41">
        <f t="shared" si="0"/>
        <v>0</v>
      </c>
      <c r="J30" s="65"/>
      <c r="K30" s="42">
        <f t="shared" si="1"/>
        <v>98</v>
      </c>
      <c r="L30" s="41">
        <f t="shared" si="2"/>
        <v>1</v>
      </c>
    </row>
    <row r="31" spans="1:12" x14ac:dyDescent="0.2">
      <c r="A31" s="33"/>
      <c r="B31" s="34">
        <f>COUNTA(B3:B30)</f>
        <v>28</v>
      </c>
      <c r="C31" s="33"/>
      <c r="D31" s="77"/>
      <c r="E31" s="37">
        <f>SUM(E3:E30)</f>
        <v>2744</v>
      </c>
      <c r="F31" s="43"/>
      <c r="G31" s="34">
        <f>COUNTA(G3:G30)</f>
        <v>0</v>
      </c>
      <c r="H31" s="37">
        <f>SUM(H3:H30)</f>
        <v>0</v>
      </c>
      <c r="I31" s="44">
        <f>H31/E31</f>
        <v>0</v>
      </c>
      <c r="J31" s="45"/>
      <c r="K31" s="37">
        <f>SUM(K3:K30)</f>
        <v>2744</v>
      </c>
      <c r="L31" s="44">
        <f>K31/E31</f>
        <v>1</v>
      </c>
    </row>
    <row r="32" spans="1:12" ht="8.25" customHeight="1" x14ac:dyDescent="0.2">
      <c r="A32" s="33"/>
      <c r="B32" s="34"/>
      <c r="C32" s="33"/>
      <c r="D32" s="55"/>
      <c r="E32" s="37"/>
      <c r="F32" s="43"/>
      <c r="G32" s="34"/>
      <c r="H32" s="37"/>
      <c r="I32" s="44"/>
      <c r="J32" s="45"/>
      <c r="K32" s="37"/>
      <c r="L32" s="44"/>
    </row>
    <row r="33" spans="1:12" x14ac:dyDescent="0.2">
      <c r="A33" s="71" t="s">
        <v>198</v>
      </c>
      <c r="B33" s="71" t="s">
        <v>199</v>
      </c>
      <c r="C33" s="71" t="s">
        <v>200</v>
      </c>
      <c r="D33" s="131">
        <v>2</v>
      </c>
      <c r="E33" s="71">
        <v>98</v>
      </c>
      <c r="F33" s="5"/>
      <c r="G33" s="155" t="s">
        <v>29</v>
      </c>
      <c r="H33" s="146">
        <v>11</v>
      </c>
      <c r="I33" s="39">
        <f t="shared" ref="I33:I36" si="3">H33/E33</f>
        <v>0.11224489795918367</v>
      </c>
      <c r="J33" s="63"/>
      <c r="K33" s="40">
        <f t="shared" ref="K33:K36" si="4">E33-H33</f>
        <v>87</v>
      </c>
      <c r="L33" s="39">
        <f t="shared" ref="L33:L36" si="5">K33/E33</f>
        <v>0.88775510204081631</v>
      </c>
    </row>
    <row r="34" spans="1:12" x14ac:dyDescent="0.2">
      <c r="A34" s="71" t="s">
        <v>198</v>
      </c>
      <c r="B34" s="71" t="s">
        <v>201</v>
      </c>
      <c r="C34" s="71" t="s">
        <v>202</v>
      </c>
      <c r="D34" s="131">
        <v>2</v>
      </c>
      <c r="E34" s="71">
        <v>98</v>
      </c>
      <c r="F34" s="5"/>
      <c r="G34" s="36"/>
      <c r="H34" s="36"/>
      <c r="I34" s="39">
        <f t="shared" si="3"/>
        <v>0</v>
      </c>
      <c r="J34" s="63"/>
      <c r="K34" s="40">
        <f t="shared" si="4"/>
        <v>98</v>
      </c>
      <c r="L34" s="39">
        <f t="shared" si="5"/>
        <v>1</v>
      </c>
    </row>
    <row r="35" spans="1:12" x14ac:dyDescent="0.2">
      <c r="A35" s="71" t="s">
        <v>198</v>
      </c>
      <c r="B35" s="71" t="s">
        <v>203</v>
      </c>
      <c r="C35" s="71" t="s">
        <v>204</v>
      </c>
      <c r="D35" s="131">
        <v>2</v>
      </c>
      <c r="E35" s="71">
        <v>98</v>
      </c>
      <c r="F35" s="5"/>
      <c r="G35" s="146"/>
      <c r="H35" s="146"/>
      <c r="I35" s="39">
        <f t="shared" si="3"/>
        <v>0</v>
      </c>
      <c r="J35" s="63"/>
      <c r="K35" s="40">
        <f t="shared" si="4"/>
        <v>98</v>
      </c>
      <c r="L35" s="39">
        <f t="shared" si="5"/>
        <v>1</v>
      </c>
    </row>
    <row r="36" spans="1:12" x14ac:dyDescent="0.2">
      <c r="A36" s="72" t="s">
        <v>198</v>
      </c>
      <c r="B36" s="72" t="s">
        <v>205</v>
      </c>
      <c r="C36" s="72" t="s">
        <v>206</v>
      </c>
      <c r="D36" s="132">
        <v>2</v>
      </c>
      <c r="E36" s="72">
        <v>98</v>
      </c>
      <c r="F36" s="64"/>
      <c r="G36" s="67" t="s">
        <v>29</v>
      </c>
      <c r="H36" s="67">
        <v>1</v>
      </c>
      <c r="I36" s="41">
        <f t="shared" si="3"/>
        <v>1.020408163265306E-2</v>
      </c>
      <c r="J36" s="65"/>
      <c r="K36" s="42">
        <f t="shared" si="4"/>
        <v>97</v>
      </c>
      <c r="L36" s="41">
        <f t="shared" si="5"/>
        <v>0.98979591836734693</v>
      </c>
    </row>
    <row r="37" spans="1:12" x14ac:dyDescent="0.2">
      <c r="A37" s="33"/>
      <c r="B37" s="34">
        <f>COUNTA(B33:B36)</f>
        <v>4</v>
      </c>
      <c r="C37" s="33"/>
      <c r="D37" s="77"/>
      <c r="E37" s="37">
        <f>SUM(E33:E36)</f>
        <v>392</v>
      </c>
      <c r="F37" s="43"/>
      <c r="G37" s="34">
        <f>COUNTA(G33:G36)</f>
        <v>2</v>
      </c>
      <c r="H37" s="37">
        <f>SUM(H33:H36)</f>
        <v>12</v>
      </c>
      <c r="I37" s="44">
        <f>H37/E37</f>
        <v>3.0612244897959183E-2</v>
      </c>
      <c r="J37" s="45"/>
      <c r="K37" s="53">
        <f>E37-H37</f>
        <v>380</v>
      </c>
      <c r="L37" s="44">
        <f>K37/E37</f>
        <v>0.96938775510204078</v>
      </c>
    </row>
    <row r="38" spans="1:12" ht="8.25" customHeight="1" x14ac:dyDescent="0.2">
      <c r="A38" s="33"/>
      <c r="B38" s="33"/>
      <c r="C38" s="33"/>
      <c r="D38" s="56"/>
      <c r="G38" s="139"/>
      <c r="H38" s="36"/>
      <c r="I38" s="38"/>
      <c r="J38" s="38"/>
      <c r="K38" s="38"/>
      <c r="L38" s="38"/>
    </row>
    <row r="39" spans="1:12" x14ac:dyDescent="0.2">
      <c r="A39" s="71" t="s">
        <v>207</v>
      </c>
      <c r="B39" s="71" t="s">
        <v>208</v>
      </c>
      <c r="C39" s="71" t="s">
        <v>209</v>
      </c>
      <c r="D39" s="131">
        <v>1</v>
      </c>
      <c r="E39" s="71">
        <v>98</v>
      </c>
      <c r="F39" s="5"/>
      <c r="G39" s="146"/>
      <c r="H39" s="146"/>
      <c r="I39" s="39">
        <f t="shared" ref="I39:I48" si="6">H39/E39</f>
        <v>0</v>
      </c>
      <c r="J39" s="63"/>
      <c r="K39" s="40">
        <f t="shared" ref="K39:K48" si="7">E39-H39</f>
        <v>98</v>
      </c>
      <c r="L39" s="39">
        <f t="shared" ref="L39:L48" si="8">K39/E39</f>
        <v>1</v>
      </c>
    </row>
    <row r="40" spans="1:12" x14ac:dyDescent="0.2">
      <c r="A40" s="71" t="s">
        <v>207</v>
      </c>
      <c r="B40" s="71" t="s">
        <v>210</v>
      </c>
      <c r="C40" s="71" t="s">
        <v>211</v>
      </c>
      <c r="D40" s="131">
        <v>1</v>
      </c>
      <c r="E40" s="71">
        <v>98</v>
      </c>
      <c r="F40" s="5"/>
      <c r="G40" s="146"/>
      <c r="H40" s="146"/>
      <c r="I40" s="39">
        <f t="shared" si="6"/>
        <v>0</v>
      </c>
      <c r="J40" s="63"/>
      <c r="K40" s="40">
        <f t="shared" si="7"/>
        <v>98</v>
      </c>
      <c r="L40" s="39">
        <f t="shared" si="8"/>
        <v>1</v>
      </c>
    </row>
    <row r="41" spans="1:12" x14ac:dyDescent="0.2">
      <c r="A41" s="71" t="s">
        <v>207</v>
      </c>
      <c r="B41" s="71" t="s">
        <v>212</v>
      </c>
      <c r="C41" s="71" t="s">
        <v>213</v>
      </c>
      <c r="D41" s="131">
        <v>2</v>
      </c>
      <c r="E41" s="71">
        <v>98</v>
      </c>
      <c r="F41" s="5"/>
      <c r="G41" s="146"/>
      <c r="H41" s="146"/>
      <c r="I41" s="39">
        <f t="shared" si="6"/>
        <v>0</v>
      </c>
      <c r="J41" s="63"/>
      <c r="K41" s="40">
        <f t="shared" si="7"/>
        <v>98</v>
      </c>
      <c r="L41" s="39">
        <f t="shared" si="8"/>
        <v>1</v>
      </c>
    </row>
    <row r="42" spans="1:12" x14ac:dyDescent="0.2">
      <c r="A42" s="71" t="s">
        <v>207</v>
      </c>
      <c r="B42" s="71" t="s">
        <v>214</v>
      </c>
      <c r="C42" s="71" t="s">
        <v>215</v>
      </c>
      <c r="D42" s="131">
        <v>2</v>
      </c>
      <c r="E42" s="71">
        <v>98</v>
      </c>
      <c r="F42" s="5"/>
      <c r="G42" s="146"/>
      <c r="H42" s="146"/>
      <c r="I42" s="39">
        <f t="shared" si="6"/>
        <v>0</v>
      </c>
      <c r="J42" s="63"/>
      <c r="K42" s="40">
        <f t="shared" si="7"/>
        <v>98</v>
      </c>
      <c r="L42" s="39">
        <f t="shared" si="8"/>
        <v>1</v>
      </c>
    </row>
    <row r="43" spans="1:12" x14ac:dyDescent="0.2">
      <c r="A43" s="71" t="s">
        <v>207</v>
      </c>
      <c r="B43" s="71" t="s">
        <v>216</v>
      </c>
      <c r="C43" s="71" t="s">
        <v>217</v>
      </c>
      <c r="D43" s="131">
        <v>2</v>
      </c>
      <c r="E43" s="71">
        <v>98</v>
      </c>
      <c r="F43" s="5"/>
      <c r="G43" s="146"/>
      <c r="H43" s="146"/>
      <c r="I43" s="39">
        <f t="shared" si="6"/>
        <v>0</v>
      </c>
      <c r="J43" s="63"/>
      <c r="K43" s="40">
        <f t="shared" si="7"/>
        <v>98</v>
      </c>
      <c r="L43" s="39">
        <f t="shared" si="8"/>
        <v>1</v>
      </c>
    </row>
    <row r="44" spans="1:12" x14ac:dyDescent="0.2">
      <c r="A44" s="71" t="s">
        <v>207</v>
      </c>
      <c r="B44" s="71" t="s">
        <v>218</v>
      </c>
      <c r="C44" s="71" t="s">
        <v>219</v>
      </c>
      <c r="D44" s="131">
        <v>2</v>
      </c>
      <c r="E44" s="71">
        <v>98</v>
      </c>
      <c r="F44" s="5"/>
      <c r="G44" s="146"/>
      <c r="H44" s="146"/>
      <c r="I44" s="39">
        <f t="shared" si="6"/>
        <v>0</v>
      </c>
      <c r="J44" s="63"/>
      <c r="K44" s="40">
        <f t="shared" si="7"/>
        <v>98</v>
      </c>
      <c r="L44" s="39">
        <f t="shared" si="8"/>
        <v>1</v>
      </c>
    </row>
    <row r="45" spans="1:12" x14ac:dyDescent="0.2">
      <c r="A45" s="71" t="s">
        <v>207</v>
      </c>
      <c r="B45" s="71" t="s">
        <v>220</v>
      </c>
      <c r="C45" s="71" t="s">
        <v>221</v>
      </c>
      <c r="D45" s="131">
        <v>1</v>
      </c>
      <c r="E45" s="71">
        <v>98</v>
      </c>
      <c r="F45" s="5"/>
      <c r="G45" s="155" t="s">
        <v>29</v>
      </c>
      <c r="H45" s="36">
        <v>31</v>
      </c>
      <c r="I45" s="39">
        <f t="shared" si="6"/>
        <v>0.31632653061224492</v>
      </c>
      <c r="J45" s="63"/>
      <c r="K45" s="40">
        <f t="shared" si="7"/>
        <v>67</v>
      </c>
      <c r="L45" s="39">
        <f t="shared" si="8"/>
        <v>0.68367346938775508</v>
      </c>
    </row>
    <row r="46" spans="1:12" x14ac:dyDescent="0.2">
      <c r="A46" s="71" t="s">
        <v>207</v>
      </c>
      <c r="B46" s="71" t="s">
        <v>222</v>
      </c>
      <c r="C46" s="71" t="s">
        <v>223</v>
      </c>
      <c r="D46" s="131">
        <v>3</v>
      </c>
      <c r="E46" s="71">
        <v>98</v>
      </c>
      <c r="F46" s="5"/>
      <c r="G46" s="146"/>
      <c r="H46" s="146"/>
      <c r="I46" s="39">
        <f t="shared" si="6"/>
        <v>0</v>
      </c>
      <c r="J46" s="63"/>
      <c r="K46" s="40">
        <f t="shared" si="7"/>
        <v>98</v>
      </c>
      <c r="L46" s="39">
        <f t="shared" si="8"/>
        <v>1</v>
      </c>
    </row>
    <row r="47" spans="1:12" x14ac:dyDescent="0.2">
      <c r="A47" s="71" t="s">
        <v>207</v>
      </c>
      <c r="B47" s="71" t="s">
        <v>224</v>
      </c>
      <c r="C47" s="71" t="s">
        <v>225</v>
      </c>
      <c r="D47" s="131">
        <v>2</v>
      </c>
      <c r="E47" s="71">
        <v>98</v>
      </c>
      <c r="F47" s="5"/>
      <c r="G47" s="146"/>
      <c r="H47" s="56"/>
      <c r="I47" s="39">
        <f t="shared" si="6"/>
        <v>0</v>
      </c>
      <c r="J47" s="63"/>
      <c r="K47" s="40">
        <f t="shared" si="7"/>
        <v>98</v>
      </c>
      <c r="L47" s="39">
        <f t="shared" si="8"/>
        <v>1</v>
      </c>
    </row>
    <row r="48" spans="1:12" x14ac:dyDescent="0.2">
      <c r="A48" s="72" t="s">
        <v>207</v>
      </c>
      <c r="B48" s="72" t="s">
        <v>226</v>
      </c>
      <c r="C48" s="72" t="s">
        <v>227</v>
      </c>
      <c r="D48" s="132">
        <v>2</v>
      </c>
      <c r="E48" s="72">
        <v>98</v>
      </c>
      <c r="F48" s="64"/>
      <c r="G48" s="138"/>
      <c r="H48" s="138"/>
      <c r="I48" s="41">
        <f t="shared" si="6"/>
        <v>0</v>
      </c>
      <c r="J48" s="65"/>
      <c r="K48" s="42">
        <f t="shared" si="7"/>
        <v>98</v>
      </c>
      <c r="L48" s="41">
        <f t="shared" si="8"/>
        <v>1</v>
      </c>
    </row>
    <row r="49" spans="1:12" x14ac:dyDescent="0.2">
      <c r="A49" s="33"/>
      <c r="B49" s="34">
        <f>COUNTA(B39:B48)</f>
        <v>10</v>
      </c>
      <c r="C49" s="33"/>
      <c r="D49" s="77"/>
      <c r="E49" s="37">
        <f>SUM(E39:E48)</f>
        <v>980</v>
      </c>
      <c r="F49" s="43"/>
      <c r="G49" s="34">
        <f>COUNTA(G39:G48)</f>
        <v>1</v>
      </c>
      <c r="H49" s="37">
        <f>SUM(H39:H48)</f>
        <v>31</v>
      </c>
      <c r="I49" s="44">
        <f>H49/E49</f>
        <v>3.1632653061224487E-2</v>
      </c>
      <c r="J49" s="45"/>
      <c r="K49" s="53">
        <f>E49-H49</f>
        <v>949</v>
      </c>
      <c r="L49" s="44">
        <f>K49/E49</f>
        <v>0.96836734693877546</v>
      </c>
    </row>
    <row r="50" spans="1:12" x14ac:dyDescent="0.2">
      <c r="A50" s="33"/>
      <c r="B50" s="34"/>
      <c r="C50" s="33"/>
      <c r="D50" s="77"/>
      <c r="E50" s="37"/>
      <c r="F50" s="43"/>
      <c r="G50" s="34"/>
      <c r="H50" s="37"/>
      <c r="I50" s="44"/>
      <c r="J50" s="135"/>
      <c r="K50" s="53"/>
      <c r="L50" s="44"/>
    </row>
    <row r="51" spans="1:12" x14ac:dyDescent="0.2">
      <c r="A51" s="71" t="s">
        <v>228</v>
      </c>
      <c r="B51" s="71" t="s">
        <v>229</v>
      </c>
      <c r="C51" s="71" t="s">
        <v>230</v>
      </c>
      <c r="D51" s="131">
        <v>2</v>
      </c>
      <c r="E51" s="71">
        <v>98</v>
      </c>
      <c r="F51" s="5"/>
      <c r="G51" s="155" t="s">
        <v>29</v>
      </c>
      <c r="H51" s="146">
        <v>13</v>
      </c>
      <c r="I51" s="39">
        <f t="shared" ref="I51:I55" si="9">H51/E51</f>
        <v>0.1326530612244898</v>
      </c>
      <c r="J51" s="63"/>
      <c r="K51" s="40">
        <f t="shared" ref="K51:K55" si="10">E51-H51</f>
        <v>85</v>
      </c>
      <c r="L51" s="39">
        <f t="shared" ref="L51:L55" si="11">K51/E51</f>
        <v>0.86734693877551017</v>
      </c>
    </row>
    <row r="52" spans="1:12" x14ac:dyDescent="0.2">
      <c r="A52" s="71" t="s">
        <v>228</v>
      </c>
      <c r="B52" s="71" t="s">
        <v>231</v>
      </c>
      <c r="C52" s="71" t="s">
        <v>232</v>
      </c>
      <c r="D52" s="131">
        <v>1</v>
      </c>
      <c r="E52" s="71">
        <v>98</v>
      </c>
      <c r="F52" s="5"/>
      <c r="G52" s="155" t="s">
        <v>29</v>
      </c>
      <c r="H52" s="146">
        <v>27</v>
      </c>
      <c r="I52" s="39">
        <f t="shared" ref="I52:I53" si="12">H52/E52</f>
        <v>0.27551020408163263</v>
      </c>
      <c r="J52" s="63"/>
      <c r="K52" s="40">
        <f t="shared" ref="K52:K53" si="13">E52-H52</f>
        <v>71</v>
      </c>
      <c r="L52" s="39">
        <f t="shared" ref="L52:L53" si="14">K52/E52</f>
        <v>0.72448979591836737</v>
      </c>
    </row>
    <row r="53" spans="1:12" x14ac:dyDescent="0.2">
      <c r="A53" s="71" t="s">
        <v>228</v>
      </c>
      <c r="B53" s="71" t="s">
        <v>233</v>
      </c>
      <c r="C53" s="71" t="s">
        <v>234</v>
      </c>
      <c r="D53" s="131">
        <v>3</v>
      </c>
      <c r="E53" s="71">
        <v>98</v>
      </c>
      <c r="F53" s="5"/>
      <c r="G53" s="146"/>
      <c r="H53" s="146"/>
      <c r="I53" s="39">
        <f t="shared" si="12"/>
        <v>0</v>
      </c>
      <c r="J53" s="63"/>
      <c r="K53" s="40">
        <f t="shared" si="13"/>
        <v>98</v>
      </c>
      <c r="L53" s="39">
        <f t="shared" si="14"/>
        <v>1</v>
      </c>
    </row>
    <row r="54" spans="1:12" x14ac:dyDescent="0.2">
      <c r="A54" s="71" t="s">
        <v>228</v>
      </c>
      <c r="B54" s="71" t="s">
        <v>235</v>
      </c>
      <c r="C54" s="71" t="s">
        <v>236</v>
      </c>
      <c r="D54" s="131">
        <v>3</v>
      </c>
      <c r="E54" s="71">
        <v>98</v>
      </c>
      <c r="F54" s="5"/>
      <c r="G54" s="155" t="s">
        <v>29</v>
      </c>
      <c r="H54" s="36">
        <v>6</v>
      </c>
      <c r="I54" s="39">
        <f t="shared" si="9"/>
        <v>6.1224489795918366E-2</v>
      </c>
      <c r="J54" s="63"/>
      <c r="K54" s="40">
        <f t="shared" si="10"/>
        <v>92</v>
      </c>
      <c r="L54" s="39">
        <f t="shared" si="11"/>
        <v>0.93877551020408168</v>
      </c>
    </row>
    <row r="55" spans="1:12" x14ac:dyDescent="0.2">
      <c r="A55" s="72" t="s">
        <v>228</v>
      </c>
      <c r="B55" s="72" t="s">
        <v>237</v>
      </c>
      <c r="C55" s="72" t="s">
        <v>238</v>
      </c>
      <c r="D55" s="132">
        <v>3</v>
      </c>
      <c r="E55" s="72">
        <v>98</v>
      </c>
      <c r="F55" s="64"/>
      <c r="G55" s="67"/>
      <c r="H55" s="138"/>
      <c r="I55" s="41">
        <f t="shared" si="9"/>
        <v>0</v>
      </c>
      <c r="J55" s="65"/>
      <c r="K55" s="42">
        <f t="shared" si="10"/>
        <v>98</v>
      </c>
      <c r="L55" s="41">
        <f t="shared" si="11"/>
        <v>1</v>
      </c>
    </row>
    <row r="56" spans="1:12" x14ac:dyDescent="0.2">
      <c r="A56" s="33"/>
      <c r="B56" s="34">
        <f>COUNTA(B51:B55)</f>
        <v>5</v>
      </c>
      <c r="C56" s="33"/>
      <c r="D56" s="77"/>
      <c r="E56" s="37">
        <f>SUM(E51:E55)</f>
        <v>490</v>
      </c>
      <c r="F56" s="43"/>
      <c r="G56" s="34">
        <f>COUNTA(G51:G55)</f>
        <v>3</v>
      </c>
      <c r="H56" s="37">
        <f>SUM(H51:H55)</f>
        <v>46</v>
      </c>
      <c r="I56" s="44">
        <f>H56/E56</f>
        <v>9.3877551020408165E-2</v>
      </c>
      <c r="J56" s="135"/>
      <c r="K56" s="53">
        <f>E56-H56</f>
        <v>444</v>
      </c>
      <c r="L56" s="44">
        <f>K56/E56</f>
        <v>0.90612244897959182</v>
      </c>
    </row>
    <row r="57" spans="1:12" x14ac:dyDescent="0.2">
      <c r="A57" s="33"/>
      <c r="B57" s="34"/>
      <c r="C57" s="33"/>
      <c r="D57" s="77"/>
      <c r="E57" s="37"/>
      <c r="F57" s="43"/>
      <c r="G57" s="34"/>
      <c r="H57" s="37"/>
      <c r="I57" s="44"/>
      <c r="J57" s="135"/>
      <c r="K57" s="53"/>
      <c r="L57" s="44"/>
    </row>
    <row r="58" spans="1:12" x14ac:dyDescent="0.2">
      <c r="A58" s="71" t="s">
        <v>239</v>
      </c>
      <c r="B58" s="71" t="s">
        <v>240</v>
      </c>
      <c r="C58" s="71" t="s">
        <v>241</v>
      </c>
      <c r="D58" s="71">
        <v>2</v>
      </c>
      <c r="E58" s="71">
        <v>6</v>
      </c>
      <c r="F58" s="5"/>
      <c r="G58" s="36"/>
      <c r="H58" s="36"/>
      <c r="I58" s="39">
        <f t="shared" ref="I58:I63" si="15">H58/E58</f>
        <v>0</v>
      </c>
      <c r="J58" s="63"/>
      <c r="K58" s="40">
        <f t="shared" ref="K58:K63" si="16">E58-H58</f>
        <v>6</v>
      </c>
      <c r="L58" s="39">
        <f t="shared" ref="L58:L63" si="17">K58/E58</f>
        <v>1</v>
      </c>
    </row>
    <row r="59" spans="1:12" x14ac:dyDescent="0.2">
      <c r="A59" s="71" t="s">
        <v>239</v>
      </c>
      <c r="B59" s="71" t="s">
        <v>242</v>
      </c>
      <c r="C59" s="71" t="s">
        <v>243</v>
      </c>
      <c r="D59" s="71">
        <v>2</v>
      </c>
      <c r="E59" s="71">
        <v>98</v>
      </c>
      <c r="F59" s="5"/>
      <c r="G59" s="155" t="s">
        <v>29</v>
      </c>
      <c r="H59" s="155">
        <v>2</v>
      </c>
      <c r="I59" s="39">
        <f t="shared" si="15"/>
        <v>2.0408163265306121E-2</v>
      </c>
      <c r="J59" s="63"/>
      <c r="K59" s="40">
        <f t="shared" si="16"/>
        <v>96</v>
      </c>
      <c r="L59" s="39">
        <f t="shared" si="17"/>
        <v>0.97959183673469385</v>
      </c>
    </row>
    <row r="60" spans="1:12" x14ac:dyDescent="0.2">
      <c r="A60" s="71" t="s">
        <v>239</v>
      </c>
      <c r="B60" s="71" t="s">
        <v>244</v>
      </c>
      <c r="C60" s="71" t="s">
        <v>245</v>
      </c>
      <c r="D60" s="71">
        <v>1</v>
      </c>
      <c r="E60" s="71">
        <v>98</v>
      </c>
      <c r="F60" s="5"/>
      <c r="G60" s="155" t="s">
        <v>29</v>
      </c>
      <c r="H60" s="155">
        <v>4</v>
      </c>
      <c r="I60" s="39">
        <f t="shared" si="15"/>
        <v>4.0816326530612242E-2</v>
      </c>
      <c r="J60" s="63"/>
      <c r="K60" s="40">
        <f t="shared" si="16"/>
        <v>94</v>
      </c>
      <c r="L60" s="39">
        <f t="shared" si="17"/>
        <v>0.95918367346938771</v>
      </c>
    </row>
    <row r="61" spans="1:12" x14ac:dyDescent="0.2">
      <c r="A61" s="71" t="s">
        <v>239</v>
      </c>
      <c r="B61" s="71" t="s">
        <v>246</v>
      </c>
      <c r="C61" s="71" t="s">
        <v>247</v>
      </c>
      <c r="D61" s="71">
        <v>2</v>
      </c>
      <c r="E61" s="71">
        <v>98</v>
      </c>
      <c r="F61" s="5"/>
      <c r="G61" s="155" t="s">
        <v>29</v>
      </c>
      <c r="H61" s="155">
        <v>34</v>
      </c>
      <c r="I61" s="39">
        <f t="shared" si="15"/>
        <v>0.34693877551020408</v>
      </c>
      <c r="J61" s="63"/>
      <c r="K61" s="40">
        <f t="shared" si="16"/>
        <v>64</v>
      </c>
      <c r="L61" s="39">
        <f t="shared" si="17"/>
        <v>0.65306122448979587</v>
      </c>
    </row>
    <row r="62" spans="1:12" x14ac:dyDescent="0.2">
      <c r="A62" s="71" t="s">
        <v>239</v>
      </c>
      <c r="B62" s="71" t="s">
        <v>248</v>
      </c>
      <c r="C62" s="71" t="s">
        <v>249</v>
      </c>
      <c r="D62" s="71">
        <v>2</v>
      </c>
      <c r="E62" s="71">
        <v>98</v>
      </c>
      <c r="F62" s="5"/>
      <c r="G62" s="155" t="s">
        <v>29</v>
      </c>
      <c r="H62" s="155">
        <v>57</v>
      </c>
      <c r="I62" s="39">
        <f t="shared" si="15"/>
        <v>0.58163265306122447</v>
      </c>
      <c r="J62" s="63"/>
      <c r="K62" s="40">
        <f t="shared" si="16"/>
        <v>41</v>
      </c>
      <c r="L62" s="39">
        <f t="shared" si="17"/>
        <v>0.41836734693877553</v>
      </c>
    </row>
    <row r="63" spans="1:12" x14ac:dyDescent="0.2">
      <c r="A63" s="72" t="s">
        <v>239</v>
      </c>
      <c r="B63" s="72" t="s">
        <v>250</v>
      </c>
      <c r="C63" s="72" t="s">
        <v>251</v>
      </c>
      <c r="D63" s="72">
        <v>3</v>
      </c>
      <c r="E63" s="72">
        <v>98</v>
      </c>
      <c r="F63" s="64"/>
      <c r="G63" s="67" t="s">
        <v>29</v>
      </c>
      <c r="H63" s="67">
        <v>55</v>
      </c>
      <c r="I63" s="41">
        <f t="shared" si="15"/>
        <v>0.56122448979591832</v>
      </c>
      <c r="J63" s="65"/>
      <c r="K63" s="42">
        <f t="shared" si="16"/>
        <v>43</v>
      </c>
      <c r="L63" s="41">
        <f t="shared" si="17"/>
        <v>0.43877551020408162</v>
      </c>
    </row>
    <row r="64" spans="1:12" x14ac:dyDescent="0.2">
      <c r="A64" s="33"/>
      <c r="B64" s="34">
        <f>COUNTA(B58:B63)</f>
        <v>6</v>
      </c>
      <c r="C64" s="33"/>
      <c r="D64" s="77"/>
      <c r="E64" s="37">
        <f>SUM(E58:E63)</f>
        <v>496</v>
      </c>
      <c r="F64" s="43"/>
      <c r="G64" s="34">
        <f>COUNTA(G58:G63)</f>
        <v>5</v>
      </c>
      <c r="H64" s="37">
        <f>SUM(H58:H63)</f>
        <v>152</v>
      </c>
      <c r="I64" s="44">
        <f>H64/E64</f>
        <v>0.30645161290322581</v>
      </c>
      <c r="J64" s="135"/>
      <c r="K64" s="53">
        <f>E64-H64</f>
        <v>344</v>
      </c>
      <c r="L64" s="44">
        <f>K64/E64</f>
        <v>0.69354838709677424</v>
      </c>
    </row>
    <row r="65" spans="1:12" x14ac:dyDescent="0.2">
      <c r="A65" s="33"/>
      <c r="B65" s="34"/>
      <c r="C65" s="33"/>
      <c r="D65" s="77"/>
      <c r="E65" s="37"/>
      <c r="F65" s="43"/>
      <c r="G65" s="34"/>
      <c r="H65" s="37"/>
      <c r="I65" s="44"/>
      <c r="J65" s="135"/>
      <c r="K65" s="53"/>
      <c r="L65" s="44"/>
    </row>
    <row r="66" spans="1:12" x14ac:dyDescent="0.2">
      <c r="A66" s="71" t="s">
        <v>252</v>
      </c>
      <c r="B66" s="71" t="s">
        <v>253</v>
      </c>
      <c r="C66" s="71" t="s">
        <v>254</v>
      </c>
      <c r="D66" s="131">
        <v>3</v>
      </c>
      <c r="E66" s="71">
        <v>98</v>
      </c>
      <c r="F66" s="5"/>
      <c r="G66" s="146"/>
      <c r="H66" s="146"/>
      <c r="I66" s="39">
        <f t="shared" ref="I66" si="18">H66/E66</f>
        <v>0</v>
      </c>
      <c r="J66" s="63"/>
      <c r="K66" s="40">
        <f t="shared" ref="K66" si="19">E66-H66</f>
        <v>98</v>
      </c>
      <c r="L66" s="39">
        <f t="shared" ref="L66" si="20">K66/E66</f>
        <v>1</v>
      </c>
    </row>
    <row r="67" spans="1:12" x14ac:dyDescent="0.2">
      <c r="A67" s="72" t="s">
        <v>252</v>
      </c>
      <c r="B67" s="72" t="s">
        <v>255</v>
      </c>
      <c r="C67" s="72" t="s">
        <v>256</v>
      </c>
      <c r="D67" s="132">
        <v>3</v>
      </c>
      <c r="E67" s="72">
        <v>98</v>
      </c>
      <c r="F67" s="64"/>
      <c r="G67" s="67"/>
      <c r="H67" s="67"/>
      <c r="I67" s="41">
        <f t="shared" ref="I67" si="21">H67/E67</f>
        <v>0</v>
      </c>
      <c r="J67" s="65"/>
      <c r="K67" s="42">
        <f t="shared" ref="K67" si="22">E67-H67</f>
        <v>98</v>
      </c>
      <c r="L67" s="41">
        <f t="shared" ref="L67" si="23">K67/E67</f>
        <v>1</v>
      </c>
    </row>
    <row r="68" spans="1:12" x14ac:dyDescent="0.2">
      <c r="A68" s="33"/>
      <c r="B68" s="34">
        <f>COUNTA(B66:B67)</f>
        <v>2</v>
      </c>
      <c r="C68" s="33"/>
      <c r="D68" s="77"/>
      <c r="E68" s="37">
        <f>SUM(E66:E67)</f>
        <v>196</v>
      </c>
      <c r="F68" s="43"/>
      <c r="G68" s="34">
        <f>COUNTA(G66:G67)</f>
        <v>0</v>
      </c>
      <c r="H68" s="37">
        <f>SUM(H66:H67)</f>
        <v>0</v>
      </c>
      <c r="I68" s="44">
        <f>H68/E68</f>
        <v>0</v>
      </c>
      <c r="J68" s="135"/>
      <c r="K68" s="53">
        <f>E68-H68</f>
        <v>196</v>
      </c>
      <c r="L68" s="44">
        <f>K68/E68</f>
        <v>1</v>
      </c>
    </row>
    <row r="69" spans="1:12" x14ac:dyDescent="0.2">
      <c r="A69" s="33"/>
      <c r="B69" s="34"/>
      <c r="C69" s="33"/>
      <c r="D69" s="77"/>
      <c r="E69" s="37"/>
      <c r="F69" s="43"/>
      <c r="G69" s="34"/>
      <c r="H69" s="37"/>
      <c r="I69" s="44"/>
      <c r="J69" s="135"/>
      <c r="K69" s="53"/>
      <c r="L69" s="44"/>
    </row>
    <row r="70" spans="1:12" x14ac:dyDescent="0.2">
      <c r="A70" s="71" t="s">
        <v>257</v>
      </c>
      <c r="B70" s="71" t="s">
        <v>258</v>
      </c>
      <c r="C70" s="71" t="s">
        <v>259</v>
      </c>
      <c r="D70" s="131">
        <v>3</v>
      </c>
      <c r="E70" s="71">
        <v>98</v>
      </c>
      <c r="F70" s="5"/>
      <c r="G70" s="36"/>
      <c r="H70" s="36"/>
      <c r="I70" s="39">
        <f t="shared" ref="I70:I71" si="24">H70/E70</f>
        <v>0</v>
      </c>
      <c r="J70" s="63"/>
      <c r="K70" s="40">
        <f t="shared" ref="K70:K71" si="25">E70-H70</f>
        <v>98</v>
      </c>
      <c r="L70" s="39">
        <f t="shared" ref="L70:L71" si="26">K70/E70</f>
        <v>1</v>
      </c>
    </row>
    <row r="71" spans="1:12" x14ac:dyDescent="0.2">
      <c r="A71" s="72" t="s">
        <v>257</v>
      </c>
      <c r="B71" s="72" t="s">
        <v>260</v>
      </c>
      <c r="C71" s="72" t="s">
        <v>261</v>
      </c>
      <c r="D71" s="132">
        <v>3</v>
      </c>
      <c r="E71" s="72">
        <v>98</v>
      </c>
      <c r="F71" s="64"/>
      <c r="G71" s="138"/>
      <c r="H71" s="138"/>
      <c r="I71" s="41">
        <f t="shared" si="24"/>
        <v>0</v>
      </c>
      <c r="J71" s="65"/>
      <c r="K71" s="42">
        <f t="shared" si="25"/>
        <v>98</v>
      </c>
      <c r="L71" s="41">
        <f t="shared" si="26"/>
        <v>1</v>
      </c>
    </row>
    <row r="72" spans="1:12" x14ac:dyDescent="0.2">
      <c r="A72" s="33"/>
      <c r="B72" s="34">
        <f>COUNTA(B70:B71)</f>
        <v>2</v>
      </c>
      <c r="C72" s="33"/>
      <c r="D72" s="77"/>
      <c r="E72" s="37">
        <f>SUM(E70:E71)</f>
        <v>196</v>
      </c>
      <c r="F72" s="43"/>
      <c r="G72" s="34">
        <f>COUNTA(G70:G71)</f>
        <v>0</v>
      </c>
      <c r="H72" s="37">
        <f>SUM(H70:H71)</f>
        <v>0</v>
      </c>
      <c r="I72" s="44">
        <f>H72/E72</f>
        <v>0</v>
      </c>
      <c r="J72" s="135"/>
      <c r="K72" s="53">
        <f>E72-H72</f>
        <v>196</v>
      </c>
      <c r="L72" s="44">
        <f>K72/E72</f>
        <v>1</v>
      </c>
    </row>
    <row r="73" spans="1:12" x14ac:dyDescent="0.2">
      <c r="A73" s="33"/>
      <c r="B73" s="34"/>
      <c r="C73" s="33"/>
      <c r="D73" s="77"/>
      <c r="E73" s="37"/>
      <c r="F73" s="43"/>
      <c r="G73" s="34"/>
      <c r="H73" s="37"/>
      <c r="I73" s="44"/>
      <c r="J73" s="135"/>
      <c r="K73" s="53"/>
      <c r="L73" s="44"/>
    </row>
    <row r="74" spans="1:12" x14ac:dyDescent="0.2">
      <c r="A74" s="71" t="s">
        <v>262</v>
      </c>
      <c r="B74" s="71" t="s">
        <v>263</v>
      </c>
      <c r="C74" s="71" t="s">
        <v>264</v>
      </c>
      <c r="D74" s="131">
        <v>1</v>
      </c>
      <c r="E74" s="71">
        <v>98</v>
      </c>
      <c r="F74" s="5"/>
      <c r="G74" s="146"/>
      <c r="H74" s="146"/>
      <c r="I74" s="39">
        <f t="shared" ref="I74:I76" si="27">H74/E74</f>
        <v>0</v>
      </c>
      <c r="J74" s="63"/>
      <c r="K74" s="40">
        <f t="shared" ref="K74:K76" si="28">E74-H74</f>
        <v>98</v>
      </c>
      <c r="L74" s="39">
        <f t="shared" ref="L74:L76" si="29">K74/E74</f>
        <v>1</v>
      </c>
    </row>
    <row r="75" spans="1:12" x14ac:dyDescent="0.2">
      <c r="A75" s="71" t="s">
        <v>262</v>
      </c>
      <c r="B75" s="71" t="s">
        <v>265</v>
      </c>
      <c r="C75" s="71" t="s">
        <v>266</v>
      </c>
      <c r="D75" s="131">
        <v>1</v>
      </c>
      <c r="E75" s="71">
        <v>98</v>
      </c>
      <c r="F75" s="5"/>
      <c r="G75" s="155" t="s">
        <v>29</v>
      </c>
      <c r="H75" s="146">
        <v>3</v>
      </c>
      <c r="I75" s="39">
        <f t="shared" si="27"/>
        <v>3.0612244897959183E-2</v>
      </c>
      <c r="J75" s="63"/>
      <c r="K75" s="40">
        <f t="shared" si="28"/>
        <v>95</v>
      </c>
      <c r="L75" s="39">
        <f t="shared" si="29"/>
        <v>0.96938775510204078</v>
      </c>
    </row>
    <row r="76" spans="1:12" x14ac:dyDescent="0.2">
      <c r="A76" s="72" t="s">
        <v>262</v>
      </c>
      <c r="B76" s="72" t="s">
        <v>267</v>
      </c>
      <c r="C76" s="72" t="s">
        <v>268</v>
      </c>
      <c r="D76" s="132">
        <v>1</v>
      </c>
      <c r="E76" s="72">
        <v>98</v>
      </c>
      <c r="F76" s="64"/>
      <c r="G76" s="67"/>
      <c r="H76" s="67"/>
      <c r="I76" s="41">
        <f t="shared" si="27"/>
        <v>0</v>
      </c>
      <c r="J76" s="65"/>
      <c r="K76" s="42">
        <f t="shared" si="28"/>
        <v>98</v>
      </c>
      <c r="L76" s="41">
        <f t="shared" si="29"/>
        <v>1</v>
      </c>
    </row>
    <row r="77" spans="1:12" x14ac:dyDescent="0.2">
      <c r="A77" s="33"/>
      <c r="B77" s="34">
        <f>COUNTA(B74:B76)</f>
        <v>3</v>
      </c>
      <c r="C77" s="33"/>
      <c r="D77" s="77"/>
      <c r="E77" s="37">
        <f>SUM(E74:E76)</f>
        <v>294</v>
      </c>
      <c r="F77" s="43"/>
      <c r="G77" s="34">
        <f>COUNTA(G74:G76)</f>
        <v>1</v>
      </c>
      <c r="H77" s="37">
        <f>SUM(H74:H76)</f>
        <v>3</v>
      </c>
      <c r="I77" s="44">
        <f>H77/E77</f>
        <v>1.020408163265306E-2</v>
      </c>
      <c r="J77" s="135"/>
      <c r="K77" s="53">
        <f>E77-H77</f>
        <v>291</v>
      </c>
      <c r="L77" s="44">
        <f>K77/E77</f>
        <v>0.98979591836734693</v>
      </c>
    </row>
    <row r="78" spans="1:12" x14ac:dyDescent="0.2">
      <c r="A78" s="33"/>
      <c r="B78" s="34"/>
      <c r="C78" s="33"/>
      <c r="D78" s="77"/>
      <c r="E78" s="37"/>
      <c r="F78" s="43"/>
      <c r="G78" s="34"/>
      <c r="H78" s="37"/>
      <c r="I78" s="44"/>
      <c r="J78" s="135"/>
      <c r="K78" s="53"/>
      <c r="L78" s="44"/>
    </row>
    <row r="79" spans="1:12" x14ac:dyDescent="0.2">
      <c r="A79" s="71" t="s">
        <v>269</v>
      </c>
      <c r="B79" s="71" t="s">
        <v>270</v>
      </c>
      <c r="C79" s="71" t="s">
        <v>271</v>
      </c>
      <c r="D79" s="131">
        <v>1</v>
      </c>
      <c r="E79" s="71">
        <v>98</v>
      </c>
      <c r="F79" s="5"/>
      <c r="G79" s="146"/>
      <c r="H79" s="146"/>
      <c r="I79" s="39">
        <f t="shared" ref="I79:I88" si="30">H79/E79</f>
        <v>0</v>
      </c>
      <c r="J79" s="63"/>
      <c r="K79" s="40">
        <f t="shared" ref="K79:K88" si="31">E79-H79</f>
        <v>98</v>
      </c>
      <c r="L79" s="39">
        <f t="shared" ref="L79:L88" si="32">K79/E79</f>
        <v>1</v>
      </c>
    </row>
    <row r="80" spans="1:12" x14ac:dyDescent="0.2">
      <c r="A80" s="71" t="s">
        <v>269</v>
      </c>
      <c r="B80" s="71" t="s">
        <v>272</v>
      </c>
      <c r="C80" s="71" t="s">
        <v>273</v>
      </c>
      <c r="D80" s="131">
        <v>1</v>
      </c>
      <c r="E80" s="71">
        <v>98</v>
      </c>
      <c r="F80" s="5"/>
      <c r="G80" s="146"/>
      <c r="H80" s="146"/>
      <c r="I80" s="39">
        <f t="shared" ref="I80:I82" si="33">H80/E80</f>
        <v>0</v>
      </c>
      <c r="J80" s="63"/>
      <c r="K80" s="40">
        <f t="shared" ref="K80:K82" si="34">E80-H80</f>
        <v>98</v>
      </c>
      <c r="L80" s="39">
        <f t="shared" ref="L80:L82" si="35">K80/E80</f>
        <v>1</v>
      </c>
    </row>
    <row r="81" spans="1:12" x14ac:dyDescent="0.2">
      <c r="A81" s="71" t="s">
        <v>269</v>
      </c>
      <c r="B81" s="71" t="s">
        <v>274</v>
      </c>
      <c r="C81" s="71" t="s">
        <v>275</v>
      </c>
      <c r="D81" s="131">
        <v>1</v>
      </c>
      <c r="E81" s="71">
        <v>98</v>
      </c>
      <c r="F81" s="5"/>
      <c r="G81" s="146"/>
      <c r="H81" s="146"/>
      <c r="I81" s="39">
        <f t="shared" si="33"/>
        <v>0</v>
      </c>
      <c r="J81" s="63"/>
      <c r="K81" s="40">
        <f t="shared" si="34"/>
        <v>98</v>
      </c>
      <c r="L81" s="39">
        <f t="shared" si="35"/>
        <v>1</v>
      </c>
    </row>
    <row r="82" spans="1:12" x14ac:dyDescent="0.2">
      <c r="A82" s="71" t="s">
        <v>269</v>
      </c>
      <c r="B82" s="71" t="s">
        <v>276</v>
      </c>
      <c r="C82" s="71" t="s">
        <v>277</v>
      </c>
      <c r="D82" s="131">
        <v>1</v>
      </c>
      <c r="E82" s="71">
        <v>98</v>
      </c>
      <c r="F82" s="5"/>
      <c r="G82" s="146"/>
      <c r="H82" s="146"/>
      <c r="I82" s="39">
        <f t="shared" si="33"/>
        <v>0</v>
      </c>
      <c r="J82" s="63"/>
      <c r="K82" s="40">
        <f t="shared" si="34"/>
        <v>98</v>
      </c>
      <c r="L82" s="39">
        <f t="shared" si="35"/>
        <v>1</v>
      </c>
    </row>
    <row r="83" spans="1:12" x14ac:dyDescent="0.2">
      <c r="A83" s="71" t="s">
        <v>269</v>
      </c>
      <c r="B83" s="71" t="s">
        <v>278</v>
      </c>
      <c r="C83" s="71" t="s">
        <v>279</v>
      </c>
      <c r="D83" s="131">
        <v>1</v>
      </c>
      <c r="E83" s="71">
        <v>98</v>
      </c>
      <c r="F83" s="5"/>
      <c r="G83" s="36"/>
      <c r="H83" s="36"/>
      <c r="I83" s="39">
        <f t="shared" si="30"/>
        <v>0</v>
      </c>
      <c r="J83" s="63"/>
      <c r="K83" s="40">
        <f t="shared" si="31"/>
        <v>98</v>
      </c>
      <c r="L83" s="39">
        <f t="shared" si="32"/>
        <v>1</v>
      </c>
    </row>
    <row r="84" spans="1:12" x14ac:dyDescent="0.2">
      <c r="A84" s="71" t="s">
        <v>269</v>
      </c>
      <c r="B84" s="71" t="s">
        <v>280</v>
      </c>
      <c r="C84" s="71" t="s">
        <v>281</v>
      </c>
      <c r="D84" s="131">
        <v>1</v>
      </c>
      <c r="E84" s="71">
        <v>98</v>
      </c>
      <c r="F84" s="5"/>
      <c r="G84" s="36"/>
      <c r="H84" s="36"/>
      <c r="I84" s="39">
        <f t="shared" si="30"/>
        <v>0</v>
      </c>
      <c r="J84" s="63"/>
      <c r="K84" s="40">
        <f t="shared" si="31"/>
        <v>98</v>
      </c>
      <c r="L84" s="39">
        <f t="shared" si="32"/>
        <v>1</v>
      </c>
    </row>
    <row r="85" spans="1:12" x14ac:dyDescent="0.2">
      <c r="A85" s="71" t="s">
        <v>269</v>
      </c>
      <c r="B85" s="71" t="s">
        <v>282</v>
      </c>
      <c r="C85" s="71" t="s">
        <v>283</v>
      </c>
      <c r="D85" s="131">
        <v>1</v>
      </c>
      <c r="E85" s="71">
        <v>98</v>
      </c>
      <c r="F85" s="5"/>
      <c r="G85" s="146"/>
      <c r="H85" s="56"/>
      <c r="I85" s="39">
        <f t="shared" si="30"/>
        <v>0</v>
      </c>
      <c r="J85" s="63"/>
      <c r="K85" s="40">
        <f t="shared" si="31"/>
        <v>98</v>
      </c>
      <c r="L85" s="39">
        <f t="shared" si="32"/>
        <v>1</v>
      </c>
    </row>
    <row r="86" spans="1:12" x14ac:dyDescent="0.2">
      <c r="A86" s="71" t="s">
        <v>269</v>
      </c>
      <c r="B86" s="71" t="s">
        <v>284</v>
      </c>
      <c r="C86" s="71" t="s">
        <v>285</v>
      </c>
      <c r="D86" s="131">
        <v>1</v>
      </c>
      <c r="E86" s="71">
        <v>98</v>
      </c>
      <c r="F86" s="5"/>
      <c r="G86" s="36"/>
      <c r="H86" s="36"/>
      <c r="I86" s="39">
        <f t="shared" si="30"/>
        <v>0</v>
      </c>
      <c r="J86" s="63"/>
      <c r="K86" s="40">
        <f t="shared" si="31"/>
        <v>98</v>
      </c>
      <c r="L86" s="39">
        <f t="shared" si="32"/>
        <v>1</v>
      </c>
    </row>
    <row r="87" spans="1:12" x14ac:dyDescent="0.2">
      <c r="A87" s="71" t="s">
        <v>269</v>
      </c>
      <c r="B87" s="71" t="s">
        <v>286</v>
      </c>
      <c r="C87" s="71" t="s">
        <v>287</v>
      </c>
      <c r="D87" s="131">
        <v>1</v>
      </c>
      <c r="E87" s="71">
        <v>98</v>
      </c>
      <c r="F87" s="5"/>
      <c r="G87" s="36"/>
      <c r="H87" s="36"/>
      <c r="I87" s="39">
        <f t="shared" si="30"/>
        <v>0</v>
      </c>
      <c r="J87" s="63"/>
      <c r="K87" s="40">
        <f t="shared" si="31"/>
        <v>98</v>
      </c>
      <c r="L87" s="39">
        <f t="shared" si="32"/>
        <v>1</v>
      </c>
    </row>
    <row r="88" spans="1:12" x14ac:dyDescent="0.2">
      <c r="A88" s="72" t="s">
        <v>269</v>
      </c>
      <c r="B88" s="72" t="s">
        <v>288</v>
      </c>
      <c r="C88" s="72" t="s">
        <v>289</v>
      </c>
      <c r="D88" s="132">
        <v>1</v>
      </c>
      <c r="E88" s="72">
        <v>98</v>
      </c>
      <c r="F88" s="64"/>
      <c r="G88" s="138"/>
      <c r="H88" s="138"/>
      <c r="I88" s="41">
        <f t="shared" si="30"/>
        <v>0</v>
      </c>
      <c r="J88" s="65"/>
      <c r="K88" s="42">
        <f t="shared" si="31"/>
        <v>98</v>
      </c>
      <c r="L88" s="41">
        <f t="shared" si="32"/>
        <v>1</v>
      </c>
    </row>
    <row r="89" spans="1:12" x14ac:dyDescent="0.2">
      <c r="A89" s="33"/>
      <c r="B89" s="34">
        <f>COUNTA(B79:B88)</f>
        <v>10</v>
      </c>
      <c r="C89" s="33"/>
      <c r="E89" s="37">
        <f>SUM(E79:E88)</f>
        <v>980</v>
      </c>
      <c r="F89" s="43"/>
      <c r="G89" s="34">
        <f>COUNTA(G79:G88)</f>
        <v>0</v>
      </c>
      <c r="H89" s="37">
        <f>SUM(H79:H88)</f>
        <v>0</v>
      </c>
      <c r="I89" s="44">
        <f>H89/E89</f>
        <v>0</v>
      </c>
      <c r="J89" s="135"/>
      <c r="K89" s="53">
        <f>E89-H89</f>
        <v>980</v>
      </c>
      <c r="L89" s="44">
        <f>K89/E89</f>
        <v>1</v>
      </c>
    </row>
    <row r="90" spans="1:12" x14ac:dyDescent="0.2">
      <c r="A90" s="33"/>
      <c r="B90" s="34"/>
      <c r="C90" s="33"/>
      <c r="E90" s="37"/>
      <c r="F90" s="43"/>
      <c r="G90" s="34"/>
      <c r="H90" s="37"/>
      <c r="I90" s="44"/>
      <c r="J90" s="135"/>
      <c r="K90" s="53"/>
      <c r="L90" s="44"/>
    </row>
    <row r="91" spans="1:12" x14ac:dyDescent="0.2">
      <c r="A91" s="33"/>
      <c r="B91" s="34"/>
      <c r="C91" s="33"/>
      <c r="E91" s="37"/>
      <c r="F91" s="43"/>
      <c r="G91" s="34"/>
      <c r="H91" s="37"/>
      <c r="I91" s="44"/>
      <c r="J91" s="76"/>
      <c r="K91" s="53"/>
      <c r="L91" s="44"/>
    </row>
    <row r="92" spans="1:12" x14ac:dyDescent="0.2">
      <c r="C92" s="122" t="s">
        <v>298</v>
      </c>
      <c r="D92" s="119"/>
      <c r="G92" s="38"/>
      <c r="H92" s="38"/>
    </row>
    <row r="93" spans="1:12" x14ac:dyDescent="0.2">
      <c r="B93" s="102"/>
      <c r="C93" s="121" t="s">
        <v>99</v>
      </c>
      <c r="D93" s="101">
        <f>SUM(B31+B37+B49+B56+B64+B68+B72+B77+B89)</f>
        <v>70</v>
      </c>
      <c r="G93" s="38"/>
      <c r="H93" s="38"/>
    </row>
    <row r="94" spans="1:12" x14ac:dyDescent="0.2">
      <c r="B94" s="102"/>
      <c r="C94" s="121" t="s">
        <v>135</v>
      </c>
      <c r="D94" s="100">
        <f>SUM(E31+E37+E49+E56+E64+E68+E72+E77+E89)</f>
        <v>6768</v>
      </c>
      <c r="G94" s="38"/>
      <c r="H94" s="38"/>
    </row>
    <row r="95" spans="1:12" x14ac:dyDescent="0.2">
      <c r="B95" s="120"/>
      <c r="C95" s="121" t="s">
        <v>126</v>
      </c>
      <c r="D95" s="101">
        <f>SUM(G31+G37+G49+G56+G64+G68+G72+G77+G89)</f>
        <v>12</v>
      </c>
      <c r="G95" s="38"/>
      <c r="H95" s="38"/>
    </row>
    <row r="96" spans="1:12" x14ac:dyDescent="0.2">
      <c r="B96" s="120"/>
      <c r="C96" s="121" t="s">
        <v>136</v>
      </c>
      <c r="D96" s="100">
        <f>SUM(H31+H37+H49+H56+H64+H68+H72+H77+H89)</f>
        <v>244</v>
      </c>
      <c r="G96" s="38"/>
      <c r="H96" s="38"/>
    </row>
    <row r="97" spans="2:8" x14ac:dyDescent="0.2">
      <c r="B97" s="120"/>
      <c r="C97" s="121" t="s">
        <v>137</v>
      </c>
      <c r="D97" s="128">
        <f>D96/D94</f>
        <v>3.6052009456264779E-2</v>
      </c>
      <c r="G97" s="38"/>
      <c r="H97" s="38"/>
    </row>
    <row r="98" spans="2:8" x14ac:dyDescent="0.2">
      <c r="C98" s="121" t="s">
        <v>138</v>
      </c>
      <c r="D98" s="100">
        <f>SUM(K31+K37+K49+K56+K64+K68+K72+K77+K89)</f>
        <v>6524</v>
      </c>
      <c r="G98" s="38"/>
      <c r="H98" s="38"/>
    </row>
    <row r="99" spans="2:8" x14ac:dyDescent="0.2">
      <c r="C99" s="121" t="s">
        <v>139</v>
      </c>
      <c r="D99" s="128">
        <f>D98/D94</f>
        <v>0.96394799054373526</v>
      </c>
      <c r="G99" s="38"/>
      <c r="H99" s="38"/>
    </row>
    <row r="100" spans="2:8" x14ac:dyDescent="0.2">
      <c r="G100" s="38"/>
      <c r="H100" s="38"/>
    </row>
    <row r="101" spans="2:8" x14ac:dyDescent="0.2">
      <c r="G101" s="38"/>
      <c r="H101" s="38"/>
    </row>
    <row r="102" spans="2:8" x14ac:dyDescent="0.2">
      <c r="G102" s="38"/>
      <c r="H102" s="38"/>
    </row>
    <row r="103" spans="2:8" x14ac:dyDescent="0.2">
      <c r="G103" s="38"/>
      <c r="H103" s="38"/>
    </row>
    <row r="104" spans="2:8" x14ac:dyDescent="0.2">
      <c r="G104" s="38"/>
      <c r="H104" s="38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Maryland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2012-07-20T17:55:52Z</cp:lastPrinted>
  <dcterms:created xsi:type="dcterms:W3CDTF">2006-12-12T20:37:17Z</dcterms:created>
  <dcterms:modified xsi:type="dcterms:W3CDTF">2012-07-20T17:56:28Z</dcterms:modified>
</cp:coreProperties>
</file>