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30" windowWidth="18840" windowHeight="588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Actions'!$A$1:$K$85</definedName>
    <definedName name="_xlnm.Print_Area" localSheetId="5">'Action Durations'!$A$1:$L$46</definedName>
    <definedName name="_xlnm.Print_Area" localSheetId="1">Attributes!$A$1:$J$44</definedName>
    <definedName name="_xlnm.Print_Area" localSheetId="6">'Beach Days'!$A$1:$L$47</definedName>
    <definedName name="_xlnm.Print_Area" localSheetId="2">Monitoring!$A$1:$I$48</definedName>
    <definedName name="_xlnm.Print_Area" localSheetId="3">'Pollution Sources'!$A$1:$S$59</definedName>
    <definedName name="_xlnm.Print_Area" localSheetId="0">Summary!$A$1:$U$23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59" i="10" l="1"/>
  <c r="E58" i="10"/>
  <c r="E57" i="10"/>
  <c r="E56" i="10"/>
  <c r="E55" i="10"/>
  <c r="E54" i="10"/>
  <c r="E53" i="10"/>
  <c r="E52" i="10"/>
  <c r="E51" i="10"/>
  <c r="E40" i="10"/>
  <c r="D8" i="8" s="1"/>
  <c r="E37" i="10"/>
  <c r="D7" i="8" s="1"/>
  <c r="E34" i="10"/>
  <c r="D6" i="8" s="1"/>
  <c r="E28" i="10"/>
  <c r="D5" i="8" s="1"/>
  <c r="E19" i="10"/>
  <c r="D4" i="8" s="1"/>
  <c r="E4" i="10"/>
  <c r="D3" i="8" s="1"/>
  <c r="E46" i="10" l="1"/>
  <c r="F52" i="10" s="1"/>
  <c r="F55" i="10" l="1"/>
  <c r="F58" i="10"/>
  <c r="F54" i="10"/>
  <c r="F59" i="10"/>
  <c r="F53" i="10"/>
  <c r="F57" i="10"/>
  <c r="F51" i="10"/>
  <c r="F56" i="10"/>
  <c r="I25" i="7"/>
  <c r="K25" i="7"/>
  <c r="L25" i="7" s="1"/>
  <c r="E61" i="4" l="1"/>
  <c r="H61" i="4" l="1"/>
  <c r="B61" i="4"/>
  <c r="L5" i="9" l="1"/>
  <c r="K5" i="9"/>
  <c r="J5" i="9"/>
  <c r="I5" i="9"/>
  <c r="H5" i="9"/>
  <c r="F5" i="9"/>
  <c r="E5" i="9"/>
  <c r="B5" i="9"/>
  <c r="E84" i="4"/>
  <c r="E81" i="4"/>
  <c r="E78" i="4"/>
  <c r="H7" i="4"/>
  <c r="E7" i="4"/>
  <c r="B7" i="4"/>
  <c r="L3" i="8" l="1"/>
  <c r="M3" i="8"/>
  <c r="O3" i="8"/>
  <c r="Q3" i="8"/>
  <c r="N3" i="8"/>
  <c r="P3" i="8"/>
  <c r="H3" i="8"/>
  <c r="K15" i="7" l="1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E82" i="4"/>
  <c r="F81" i="4" s="1"/>
  <c r="E79" i="4"/>
  <c r="K4" i="7" l="1"/>
  <c r="L4" i="7" s="1"/>
  <c r="I4" i="7"/>
  <c r="B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I40" i="10"/>
  <c r="F8" i="8" s="1"/>
  <c r="I37" i="10"/>
  <c r="I34" i="10"/>
  <c r="I28" i="10"/>
  <c r="I19" i="10"/>
  <c r="I4" i="10"/>
  <c r="F4" i="2"/>
  <c r="E48" i="10" l="1"/>
  <c r="K30" i="7"/>
  <c r="L30" i="7" s="1"/>
  <c r="I30" i="7"/>
  <c r="K27" i="7"/>
  <c r="L27" i="7" s="1"/>
  <c r="I27" i="7"/>
  <c r="K26" i="7"/>
  <c r="L26" i="7" s="1"/>
  <c r="I26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18" i="7"/>
  <c r="L18" i="7" s="1"/>
  <c r="I18" i="7"/>
  <c r="K17" i="7"/>
  <c r="L17" i="7" s="1"/>
  <c r="I17" i="7"/>
  <c r="K16" i="7"/>
  <c r="L16" i="7" s="1"/>
  <c r="I16" i="7"/>
  <c r="K7" i="7"/>
  <c r="L7" i="7" s="1"/>
  <c r="I7" i="7"/>
  <c r="K3" i="7"/>
  <c r="L3" i="7" s="1"/>
  <c r="I3" i="7"/>
  <c r="H37" i="7"/>
  <c r="T8" i="8" s="1"/>
  <c r="G37" i="7"/>
  <c r="E37" i="7"/>
  <c r="S8" i="8" s="1"/>
  <c r="B37" i="7"/>
  <c r="K36" i="7"/>
  <c r="L36" i="7" s="1"/>
  <c r="I36" i="7"/>
  <c r="H34" i="7"/>
  <c r="T7" i="8" s="1"/>
  <c r="G34" i="7"/>
  <c r="E34" i="7"/>
  <c r="S7" i="8" s="1"/>
  <c r="B34" i="7"/>
  <c r="K33" i="7"/>
  <c r="L33" i="7" s="1"/>
  <c r="I33" i="7"/>
  <c r="H31" i="7"/>
  <c r="T6" i="8" s="1"/>
  <c r="G31" i="7"/>
  <c r="E31" i="7"/>
  <c r="S6" i="8" s="1"/>
  <c r="B31" i="7"/>
  <c r="U6" i="8" l="1"/>
  <c r="U8" i="8"/>
  <c r="U7" i="8"/>
  <c r="I31" i="7"/>
  <c r="I34" i="7"/>
  <c r="I37" i="7"/>
  <c r="K37" i="7"/>
  <c r="L37" i="7" s="1"/>
  <c r="K34" i="7"/>
  <c r="L34" i="7" s="1"/>
  <c r="K31" i="7"/>
  <c r="L31" i="7" s="1"/>
  <c r="L33" i="9"/>
  <c r="Q8" i="8" s="1"/>
  <c r="K33" i="9"/>
  <c r="P8" i="8" s="1"/>
  <c r="J33" i="9"/>
  <c r="O8" i="8" s="1"/>
  <c r="I33" i="9"/>
  <c r="N8" i="8" s="1"/>
  <c r="H33" i="9"/>
  <c r="M8" i="8" s="1"/>
  <c r="F33" i="9"/>
  <c r="E33" i="9"/>
  <c r="L8" i="8" s="1"/>
  <c r="B33" i="9"/>
  <c r="L30" i="9"/>
  <c r="Q7" i="8" s="1"/>
  <c r="K30" i="9"/>
  <c r="P7" i="8" s="1"/>
  <c r="J30" i="9"/>
  <c r="O7" i="8" s="1"/>
  <c r="I30" i="9"/>
  <c r="N7" i="8" s="1"/>
  <c r="H30" i="9"/>
  <c r="M7" i="8" s="1"/>
  <c r="F30" i="9"/>
  <c r="E30" i="9"/>
  <c r="L7" i="8" s="1"/>
  <c r="B30" i="9"/>
  <c r="E85" i="4"/>
  <c r="H67" i="4" l="1"/>
  <c r="E67" i="4"/>
  <c r="B67" i="4"/>
  <c r="H8" i="8" s="1"/>
  <c r="S37" i="11" l="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B37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B34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B31" i="11"/>
  <c r="F7" i="8"/>
  <c r="F6" i="8"/>
  <c r="F5" i="8"/>
  <c r="F4" i="8"/>
  <c r="B40" i="10"/>
  <c r="C8" i="8" s="1"/>
  <c r="B37" i="10"/>
  <c r="C7" i="8" s="1"/>
  <c r="B34" i="10"/>
  <c r="C6" i="8" s="1"/>
  <c r="F40" i="2"/>
  <c r="B40" i="2"/>
  <c r="F37" i="2"/>
  <c r="B37" i="2"/>
  <c r="F34" i="2"/>
  <c r="B34" i="2"/>
  <c r="E7" i="8" l="1"/>
  <c r="E6" i="8"/>
  <c r="J8" i="8"/>
  <c r="E8" i="8"/>
  <c r="I8" i="8"/>
  <c r="F3" i="8"/>
  <c r="F28" i="2"/>
  <c r="F19" i="2"/>
  <c r="H57" i="4"/>
  <c r="E57" i="4"/>
  <c r="B57" i="4"/>
  <c r="H5" i="8" s="1"/>
  <c r="H7" i="8"/>
  <c r="B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E5" i="7"/>
  <c r="E19" i="7"/>
  <c r="S4" i="8" s="1"/>
  <c r="F19" i="11"/>
  <c r="H43" i="11" s="1"/>
  <c r="B36" i="4"/>
  <c r="E36" i="4"/>
  <c r="H36" i="4"/>
  <c r="S19" i="11"/>
  <c r="H58" i="11" s="1"/>
  <c r="R19" i="11"/>
  <c r="H57" i="11" s="1"/>
  <c r="E19" i="11"/>
  <c r="H42" i="11" s="1"/>
  <c r="Q19" i="11"/>
  <c r="H56" i="11" s="1"/>
  <c r="P19" i="11"/>
  <c r="H55" i="11" s="1"/>
  <c r="O19" i="11"/>
  <c r="H54" i="11" s="1"/>
  <c r="N19" i="11"/>
  <c r="H53" i="11" s="1"/>
  <c r="M19" i="11"/>
  <c r="H52" i="11" s="1"/>
  <c r="L19" i="11"/>
  <c r="H51" i="11" s="1"/>
  <c r="K19" i="11"/>
  <c r="H50" i="11" s="1"/>
  <c r="J19" i="11"/>
  <c r="H49" i="11" s="1"/>
  <c r="I19" i="11"/>
  <c r="H48" i="11" s="1"/>
  <c r="H19" i="11"/>
  <c r="H47" i="11" s="1"/>
  <c r="G19" i="11"/>
  <c r="H46" i="11" s="1"/>
  <c r="B19" i="11"/>
  <c r="H41" i="11" s="1"/>
  <c r="H5" i="7"/>
  <c r="H19" i="7"/>
  <c r="H28" i="7"/>
  <c r="T5" i="8" s="1"/>
  <c r="E28" i="7"/>
  <c r="G5" i="7"/>
  <c r="G19" i="7"/>
  <c r="G28" i="7"/>
  <c r="B5" i="7"/>
  <c r="B19" i="7"/>
  <c r="B28" i="7"/>
  <c r="H19" i="9"/>
  <c r="F19" i="9"/>
  <c r="E19" i="9"/>
  <c r="B27" i="9"/>
  <c r="B19" i="9"/>
  <c r="B28" i="10"/>
  <c r="C5" i="8" s="1"/>
  <c r="B19" i="10"/>
  <c r="C4" i="8" s="1"/>
  <c r="L27" i="9"/>
  <c r="K27" i="9"/>
  <c r="P5" i="8" s="1"/>
  <c r="J27" i="9"/>
  <c r="O5" i="8" s="1"/>
  <c r="I27" i="9"/>
  <c r="N5" i="8" s="1"/>
  <c r="H27" i="9"/>
  <c r="M5" i="8" s="1"/>
  <c r="E27" i="9"/>
  <c r="I19" i="9"/>
  <c r="J19" i="9"/>
  <c r="K19" i="9"/>
  <c r="L19" i="9"/>
  <c r="B4" i="10"/>
  <c r="F27" i="9"/>
  <c r="B4" i="2"/>
  <c r="B19" i="2"/>
  <c r="B28" i="2"/>
  <c r="E73" i="4" l="1"/>
  <c r="E36" i="9"/>
  <c r="H45" i="9"/>
  <c r="H43" i="9"/>
  <c r="H41" i="9"/>
  <c r="E71" i="4"/>
  <c r="E44" i="2"/>
  <c r="E37" i="9"/>
  <c r="E45" i="10"/>
  <c r="H44" i="9"/>
  <c r="H42" i="9"/>
  <c r="E38" i="9"/>
  <c r="E41" i="7"/>
  <c r="Q5" i="8"/>
  <c r="L5" i="8"/>
  <c r="E72" i="4"/>
  <c r="P4" i="8"/>
  <c r="P9" i="8" s="1"/>
  <c r="N4" i="8"/>
  <c r="Q4" i="8"/>
  <c r="O4" i="8"/>
  <c r="O9" i="8" s="1"/>
  <c r="L4" i="8"/>
  <c r="M4" i="8"/>
  <c r="M9" i="8" s="1"/>
  <c r="H4" i="8"/>
  <c r="I4" i="8" s="1"/>
  <c r="E43" i="2"/>
  <c r="E42" i="7"/>
  <c r="E43" i="7"/>
  <c r="T4" i="8"/>
  <c r="U4" i="8" s="1"/>
  <c r="E44" i="7"/>
  <c r="I7" i="8"/>
  <c r="S5" i="8"/>
  <c r="U5" i="8" s="1"/>
  <c r="I5" i="7"/>
  <c r="T3" i="8"/>
  <c r="S3" i="8"/>
  <c r="J7" i="8"/>
  <c r="F82" i="4"/>
  <c r="F78" i="4"/>
  <c r="F79" i="4" s="1"/>
  <c r="J5" i="8"/>
  <c r="I5" i="8"/>
  <c r="E5" i="8"/>
  <c r="E4" i="8"/>
  <c r="C3" i="8"/>
  <c r="K28" i="7"/>
  <c r="L28" i="7" s="1"/>
  <c r="I19" i="7"/>
  <c r="Q9" i="8"/>
  <c r="N9" i="8"/>
  <c r="F84" i="4"/>
  <c r="F85" i="4" s="1"/>
  <c r="F9" i="8"/>
  <c r="I28" i="7"/>
  <c r="K5" i="7"/>
  <c r="K19" i="7"/>
  <c r="J4" i="8" l="1"/>
  <c r="S9" i="8"/>
  <c r="L19" i="7"/>
  <c r="E46" i="7"/>
  <c r="T9" i="8"/>
  <c r="J6" i="8"/>
  <c r="I6" i="8"/>
  <c r="E47" i="10"/>
  <c r="E3" i="8"/>
  <c r="U3" i="8"/>
  <c r="L9" i="8"/>
  <c r="C9" i="8"/>
  <c r="E45" i="7"/>
  <c r="L5" i="7"/>
  <c r="H59" i="11"/>
  <c r="H46" i="9"/>
  <c r="I45" i="9" s="1"/>
  <c r="D9" i="8"/>
  <c r="H9" i="8"/>
  <c r="J3" i="8"/>
  <c r="I3" i="8"/>
  <c r="E47" i="7" l="1"/>
  <c r="U9" i="8"/>
  <c r="E9" i="8"/>
  <c r="I51" i="11"/>
  <c r="I52" i="11"/>
  <c r="I46" i="11"/>
  <c r="I47" i="11"/>
  <c r="I48" i="11"/>
  <c r="I58" i="11"/>
  <c r="I55" i="11"/>
  <c r="I56" i="11"/>
  <c r="I50" i="11"/>
  <c r="I53" i="11"/>
  <c r="I54" i="11"/>
  <c r="I57" i="11"/>
  <c r="I49" i="11"/>
  <c r="I42" i="9"/>
  <c r="I44" i="9"/>
  <c r="I43" i="9"/>
  <c r="I41" i="9"/>
  <c r="J9" i="8"/>
  <c r="I9" i="8"/>
  <c r="I59" i="11" l="1"/>
  <c r="I46" i="9"/>
</calcChain>
</file>

<file path=xl/sharedStrings.xml><?xml version="1.0" encoding="utf-8"?>
<sst xmlns="http://schemas.openxmlformats.org/spreadsheetml/2006/main" count="1136" uniqueCount="228">
  <si>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</si>
  <si>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</si>
  <si>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</si>
  <si>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</si>
  <si>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</si>
  <si>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</si>
  <si>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</si>
  <si>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</si>
  <si>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</si>
  <si>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</si>
  <si>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</si>
  <si>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</si>
  <si>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</si>
  <si>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</si>
  <si>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</si>
  <si>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</si>
  <si>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</si>
  <si>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</si>
  <si>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</si>
  <si>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</si>
  <si>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</si>
  <si>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</si>
  <si>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</si>
  <si>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</si>
  <si>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</si>
  <si>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</si>
  <si>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</si>
  <si>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</si>
  <si>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</si>
  <si>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</si>
  <si>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</si>
  <si>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</si>
  <si>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</si>
  <si>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</si>
  <si>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</si>
  <si>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</si>
  <si>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</si>
  <si>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</si>
  <si>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</si>
  <si>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</si>
  <si>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</si>
  <si>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</si>
  <si>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</si>
  <si>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</si>
  <si>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</si>
  <si>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</si>
  <si>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</si>
  <si>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</si>
  <si>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</si>
  <si>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</si>
  <si>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</si>
  <si>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</si>
  <si>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</si>
  <si>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</si>
  <si>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</si>
  <si>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</si>
  <si>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</si>
  <si>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</si>
  <si>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</si>
  <si>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</si>
  <si>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</si>
  <si>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</si>
  <si>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</si>
  <si>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</si>
  <si>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</si>
  <si>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</si>
  <si>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</si>
  <si>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</si>
  <si>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</si>
  <si>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</si>
  <si>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</si>
  <si>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</si>
  <si>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</si>
  <si>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</si>
  <si>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</si>
  <si>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</si>
  <si>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</si>
  <si>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</si>
  <si>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</si>
  <si>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</si>
  <si>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</si>
  <si>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</si>
  <si>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</si>
  <si>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</si>
  <si>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</si>
  <si>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</si>
  <si>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</si>
  <si>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</si>
  <si>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</si>
  <si>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</si>
  <si>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</si>
  <si>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</si>
  <si>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</si>
  <si>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</si>
  <si>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</si>
  <si>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</si>
  <si>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</si>
  <si>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</si>
  <si>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</si>
  <si>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</si>
  <si>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</si>
  <si>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</si>
  <si>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</si>
  <si>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</si>
  <si>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</si>
  <si>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</si>
  <si>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</si>
  <si>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</si>
  <si>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</si>
  <si>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</si>
  <si>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</si>
  <si>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</si>
  <si>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</si>
  <si>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</si>
  <si>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</si>
  <si>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</si>
  <si>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</si>
  <si>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</si>
  <si>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</si>
  <si>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</si>
  <si>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</si>
  <si>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</si>
  <si>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</si>
  <si>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</si>
  <si>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</si>
  <si>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</si>
  <si>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</si>
  <si>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</si>
  <si>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</si>
  <si>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</si>
  <si>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</si>
  <si>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</si>
  <si>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</si>
  <si>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</si>
  <si>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</si>
  <si>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</si>
  <si>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</si>
  <si>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</si>
  <si>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</si>
  <si>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CALCASIEU</t>
  </si>
  <si>
    <t>LA202517</t>
  </si>
  <si>
    <t>LCNB1</t>
  </si>
  <si>
    <t>LA981443</t>
  </si>
  <si>
    <t>LCSB1</t>
  </si>
  <si>
    <t>CAMERON</t>
  </si>
  <si>
    <t>LA134778</t>
  </si>
  <si>
    <t>CNST1</t>
  </si>
  <si>
    <t>LA860482</t>
  </si>
  <si>
    <t>DUNG1</t>
  </si>
  <si>
    <t>LA725358</t>
  </si>
  <si>
    <t>GBRZ1</t>
  </si>
  <si>
    <t>LA720012</t>
  </si>
  <si>
    <t>HACK1</t>
  </si>
  <si>
    <t>LA489985</t>
  </si>
  <si>
    <t>HOLLY1</t>
  </si>
  <si>
    <t>LA829030</t>
  </si>
  <si>
    <t>HOLLY2</t>
  </si>
  <si>
    <t>LA109442</t>
  </si>
  <si>
    <t>HOLLY3</t>
  </si>
  <si>
    <t>LA697221</t>
  </si>
  <si>
    <t>HOLLY4</t>
  </si>
  <si>
    <t>LA164373</t>
  </si>
  <si>
    <t>HOLLY5</t>
  </si>
  <si>
    <t>LA467180</t>
  </si>
  <si>
    <t>HOLLY6</t>
  </si>
  <si>
    <t>LA595220</t>
  </si>
  <si>
    <t>LTFL1</t>
  </si>
  <si>
    <t>LA135245</t>
  </si>
  <si>
    <t>MART1</t>
  </si>
  <si>
    <t>LA284049</t>
  </si>
  <si>
    <t>RUTH1</t>
  </si>
  <si>
    <t>JEFFERSON</t>
  </si>
  <si>
    <t>LA430483</t>
  </si>
  <si>
    <t>GIB1</t>
  </si>
  <si>
    <t>LA325065</t>
  </si>
  <si>
    <t>GIB2</t>
  </si>
  <si>
    <t>LA799656</t>
  </si>
  <si>
    <t>GIB3</t>
  </si>
  <si>
    <t>LA240078</t>
  </si>
  <si>
    <t>GISP1</t>
  </si>
  <si>
    <t>LA221569</t>
  </si>
  <si>
    <t>GISP2</t>
  </si>
  <si>
    <t>LA204303</t>
  </si>
  <si>
    <t>GISP3</t>
  </si>
  <si>
    <t>LA186192</t>
  </si>
  <si>
    <t>GISP4</t>
  </si>
  <si>
    <t>LAFOURCHE</t>
  </si>
  <si>
    <t>LA427986</t>
  </si>
  <si>
    <t>FOUR1</t>
  </si>
  <si>
    <t>LA984228</t>
  </si>
  <si>
    <t>FOUR2</t>
  </si>
  <si>
    <t>LA677480</t>
  </si>
  <si>
    <t>FOUR3</t>
  </si>
  <si>
    <t>LA452669</t>
  </si>
  <si>
    <t>FOUR4</t>
  </si>
  <si>
    <t>ST MARY</t>
  </si>
  <si>
    <t>LA971783</t>
  </si>
  <si>
    <t>CYPT1</t>
  </si>
  <si>
    <t>ST TAMMANY</t>
  </si>
  <si>
    <t>LA733869</t>
  </si>
  <si>
    <t>FNTB1</t>
  </si>
  <si>
    <t>Beach length (MI)</t>
  </si>
  <si>
    <t>Miles</t>
  </si>
  <si>
    <t>Total length of monitored beaches (MI)</t>
  </si>
  <si>
    <t xml:space="preserve"> = Beach is not monitored. It is not included in EPA's monitored beach summary statistics.</t>
  </si>
  <si>
    <t>Parish</t>
  </si>
  <si>
    <t>---</t>
  </si>
  <si>
    <t>Beach length (Mi)</t>
  </si>
  <si>
    <t>Swim Season Monitoring Frequency (per week)</t>
  </si>
  <si>
    <t>Off Season Monitoring Frequency (per week)</t>
  </si>
  <si>
    <t>Beach monitored?</t>
  </si>
  <si>
    <t>No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</si>
  <si>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</si>
  <si>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</si>
  <si>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</si>
  <si>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</si>
  <si>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</si>
  <si>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</si>
  <si>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</si>
  <si>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</si>
  <si>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</si>
  <si>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</si>
  <si>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</si>
  <si>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>Beach action in 2011?</t>
  </si>
  <si>
    <t>Swim season length (days)</t>
  </si>
  <si>
    <t>2011 ACTIONS SUMMARY</t>
  </si>
  <si>
    <t>2011 ACTIONS DURATION SUMMARY</t>
  </si>
  <si>
    <t>2011 BEACH DAYS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</si>
</sst>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#,##0.0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/>
    <xf numFmtId="4" fontId="1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0" xfId="0" quotePrefix="1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W9" sqref="W9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8" t="s">
        <v>34</v>
      </c>
      <c r="D1" s="170"/>
      <c r="E1" s="170"/>
      <c r="F1" s="169"/>
      <c r="G1" s="67"/>
      <c r="H1" s="168" t="s">
        <v>36</v>
      </c>
      <c r="I1" s="168"/>
      <c r="J1" s="168"/>
      <c r="K1" s="54"/>
      <c r="L1" s="168" t="s">
        <v>39</v>
      </c>
      <c r="M1" s="169"/>
      <c r="N1" s="169"/>
      <c r="O1" s="169"/>
      <c r="P1" s="169"/>
      <c r="Q1" s="169"/>
      <c r="R1" s="54"/>
      <c r="S1" s="168" t="s">
        <v>38</v>
      </c>
      <c r="T1" s="169"/>
      <c r="U1" s="169"/>
    </row>
    <row r="2" spans="1:21" ht="88.5" customHeight="1" x14ac:dyDescent="0.2">
      <c r="A2" s="4" t="s">
        <v>205</v>
      </c>
      <c r="B2" s="4"/>
      <c r="C2" s="3" t="s">
        <v>37</v>
      </c>
      <c r="D2" s="3" t="s">
        <v>41</v>
      </c>
      <c r="E2" s="3" t="s">
        <v>42</v>
      </c>
      <c r="F2" s="3" t="s">
        <v>203</v>
      </c>
      <c r="G2" s="3"/>
      <c r="H2" s="3" t="s">
        <v>0</v>
      </c>
      <c r="I2" s="3" t="s">
        <v>1</v>
      </c>
      <c r="J2" s="3" t="s">
        <v>2</v>
      </c>
      <c r="K2" s="3"/>
      <c r="L2" s="13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3" t="s">
        <v>9</v>
      </c>
      <c r="T2" s="14" t="s">
        <v>10</v>
      </c>
      <c r="U2" s="3" t="s">
        <v>14</v>
      </c>
    </row>
    <row r="3" spans="1:21" x14ac:dyDescent="0.2">
      <c r="A3" s="65" t="s">
        <v>139</v>
      </c>
      <c r="B3" s="15"/>
      <c r="C3" s="31">
        <f>Monitoring!$B$4</f>
        <v>2</v>
      </c>
      <c r="D3" s="31">
        <f>Monitoring!$E$4</f>
        <v>2</v>
      </c>
      <c r="E3" s="134">
        <f>D3/C3</f>
        <v>1</v>
      </c>
      <c r="F3" s="143">
        <f>Monitoring!$I$4</f>
        <v>0.65</v>
      </c>
      <c r="G3" s="133"/>
      <c r="H3" s="135">
        <f>'2011 Actions'!B7</f>
        <v>2</v>
      </c>
      <c r="I3" s="135">
        <f t="shared" ref="I3:I9" si="0">D3-H3</f>
        <v>0</v>
      </c>
      <c r="J3" s="134">
        <f t="shared" ref="J3:J9" si="1">H3/D3</f>
        <v>1</v>
      </c>
      <c r="K3" s="133"/>
      <c r="L3" s="151">
        <f>'Action Durations'!E5</f>
        <v>5</v>
      </c>
      <c r="M3" s="135">
        <f>'Action Durations'!H5</f>
        <v>0</v>
      </c>
      <c r="N3" s="135">
        <f>'Action Durations'!I5</f>
        <v>0</v>
      </c>
      <c r="O3" s="135">
        <f>'Action Durations'!J5</f>
        <v>3</v>
      </c>
      <c r="P3" s="135">
        <f>'Action Durations'!K5</f>
        <v>0</v>
      </c>
      <c r="Q3" s="135">
        <f>'Action Durations'!L5</f>
        <v>2</v>
      </c>
      <c r="R3" s="133"/>
      <c r="S3" s="136">
        <f>'Beach Days'!E5</f>
        <v>366</v>
      </c>
      <c r="T3" s="136">
        <f>'Beach Days'!H5</f>
        <v>195</v>
      </c>
      <c r="U3" s="122">
        <f>T3/S3</f>
        <v>0.53278688524590168</v>
      </c>
    </row>
    <row r="4" spans="1:21" x14ac:dyDescent="0.2">
      <c r="A4" s="65" t="s">
        <v>144</v>
      </c>
      <c r="B4" s="15"/>
      <c r="C4" s="50">
        <f>Monitoring!$B$19</f>
        <v>13</v>
      </c>
      <c r="D4" s="31">
        <f>Monitoring!$E$19</f>
        <v>12</v>
      </c>
      <c r="E4" s="134">
        <f>D4/C4</f>
        <v>0.92307692307692313</v>
      </c>
      <c r="F4" s="143">
        <f>Monitoring!$I$19</f>
        <v>11.229999999999999</v>
      </c>
      <c r="G4" s="133"/>
      <c r="H4" s="135">
        <f>'2011 Actions'!B36</f>
        <v>12</v>
      </c>
      <c r="I4" s="135">
        <f t="shared" si="0"/>
        <v>0</v>
      </c>
      <c r="J4" s="134">
        <f t="shared" si="1"/>
        <v>1</v>
      </c>
      <c r="K4" s="133"/>
      <c r="L4" s="133">
        <f>'Action Durations'!E19</f>
        <v>27</v>
      </c>
      <c r="M4" s="135">
        <f>'Action Durations'!H19</f>
        <v>0</v>
      </c>
      <c r="N4" s="135">
        <f>'Action Durations'!I19</f>
        <v>0</v>
      </c>
      <c r="O4" s="135">
        <f>'Action Durations'!J19</f>
        <v>9</v>
      </c>
      <c r="P4" s="135">
        <f>'Action Durations'!K19</f>
        <v>4</v>
      </c>
      <c r="Q4" s="135">
        <f>'Action Durations'!L19</f>
        <v>14</v>
      </c>
      <c r="R4" s="133"/>
      <c r="S4" s="136">
        <f>'Beach Days'!E19</f>
        <v>2196</v>
      </c>
      <c r="T4" s="136">
        <f>'Beach Days'!H19</f>
        <v>1635</v>
      </c>
      <c r="U4" s="122">
        <f>T4/S4</f>
        <v>0.74453551912568305</v>
      </c>
    </row>
    <row r="5" spans="1:21" x14ac:dyDescent="0.2">
      <c r="A5" s="65" t="s">
        <v>171</v>
      </c>
      <c r="B5" s="15"/>
      <c r="C5" s="50">
        <f>Monitoring!$B$28</f>
        <v>7</v>
      </c>
      <c r="D5" s="31">
        <f>Monitoring!$E$28</f>
        <v>7</v>
      </c>
      <c r="E5" s="134">
        <f>D5/C5</f>
        <v>1</v>
      </c>
      <c r="F5" s="143">
        <f>Monitoring!$I$28</f>
        <v>7.23</v>
      </c>
      <c r="G5" s="133"/>
      <c r="H5" s="135">
        <f>'2011 Actions'!B57</f>
        <v>6</v>
      </c>
      <c r="I5" s="135">
        <f t="shared" si="0"/>
        <v>1</v>
      </c>
      <c r="J5" s="134">
        <f t="shared" si="1"/>
        <v>0.8571428571428571</v>
      </c>
      <c r="K5" s="133"/>
      <c r="L5" s="133">
        <f>'Action Durations'!E27</f>
        <v>19</v>
      </c>
      <c r="M5" s="135">
        <f>'Action Durations'!H27</f>
        <v>0</v>
      </c>
      <c r="N5" s="135">
        <f>'Action Durations'!I27</f>
        <v>0</v>
      </c>
      <c r="O5" s="135">
        <f>'Action Durations'!J27</f>
        <v>11</v>
      </c>
      <c r="P5" s="135">
        <f>'Action Durations'!K27</f>
        <v>4</v>
      </c>
      <c r="Q5" s="135">
        <f>'Action Durations'!L27</f>
        <v>4</v>
      </c>
      <c r="R5" s="133"/>
      <c r="S5" s="136">
        <f>'Beach Days'!E28</f>
        <v>1281</v>
      </c>
      <c r="T5" s="136">
        <f>'Beach Days'!H28</f>
        <v>315</v>
      </c>
      <c r="U5" s="122">
        <f>T5/S5</f>
        <v>0.24590163934426229</v>
      </c>
    </row>
    <row r="6" spans="1:21" x14ac:dyDescent="0.2">
      <c r="A6" s="65" t="s">
        <v>186</v>
      </c>
      <c r="B6" s="15"/>
      <c r="C6" s="50">
        <f>Monitoring!$B$34</f>
        <v>4</v>
      </c>
      <c r="D6" s="31">
        <f>Monitoring!$E$34</f>
        <v>1</v>
      </c>
      <c r="E6" s="134">
        <f>D6/C6</f>
        <v>0.25</v>
      </c>
      <c r="F6" s="143">
        <f>Monitoring!$I$34</f>
        <v>0.26</v>
      </c>
      <c r="G6" s="133"/>
      <c r="H6" s="135">
        <v>0</v>
      </c>
      <c r="I6" s="135">
        <f t="shared" si="0"/>
        <v>1</v>
      </c>
      <c r="J6" s="134">
        <f t="shared" si="1"/>
        <v>0</v>
      </c>
      <c r="K6" s="133"/>
      <c r="L6" s="133">
        <v>0</v>
      </c>
      <c r="M6" s="152" t="s">
        <v>206</v>
      </c>
      <c r="N6" s="152" t="s">
        <v>206</v>
      </c>
      <c r="O6" s="152" t="s">
        <v>206</v>
      </c>
      <c r="P6" s="152" t="s">
        <v>206</v>
      </c>
      <c r="Q6" s="152" t="s">
        <v>206</v>
      </c>
      <c r="R6" s="133"/>
      <c r="S6" s="136">
        <f>'Beach Days'!E31</f>
        <v>183</v>
      </c>
      <c r="T6" s="136">
        <f>'Beach Days'!H31</f>
        <v>0</v>
      </c>
      <c r="U6" s="122">
        <f>T6/S6</f>
        <v>0</v>
      </c>
    </row>
    <row r="7" spans="1:21" x14ac:dyDescent="0.2">
      <c r="A7" s="120" t="s">
        <v>195</v>
      </c>
      <c r="B7" s="15"/>
      <c r="C7" s="50">
        <f>Monitoring!$B$37</f>
        <v>1</v>
      </c>
      <c r="D7" s="31">
        <f>Monitoring!$E$37</f>
        <v>1</v>
      </c>
      <c r="E7" s="134">
        <f t="shared" ref="E7:E8" si="2">D7/C7</f>
        <v>1</v>
      </c>
      <c r="F7" s="143">
        <f>Monitoring!$I$37</f>
        <v>0.47</v>
      </c>
      <c r="G7" s="133"/>
      <c r="H7" s="135">
        <f>'2011 Actions'!B61</f>
        <v>1</v>
      </c>
      <c r="I7" s="135">
        <f t="shared" si="0"/>
        <v>0</v>
      </c>
      <c r="J7" s="134">
        <f t="shared" si="1"/>
        <v>1</v>
      </c>
      <c r="K7" s="133"/>
      <c r="L7" s="133">
        <f>'Action Durations'!E30</f>
        <v>2</v>
      </c>
      <c r="M7" s="135">
        <f>'Action Durations'!H30</f>
        <v>0</v>
      </c>
      <c r="N7" s="135">
        <f>'Action Durations'!I30</f>
        <v>0</v>
      </c>
      <c r="O7" s="135">
        <f>'Action Durations'!J30</f>
        <v>0</v>
      </c>
      <c r="P7" s="135">
        <f>'Action Durations'!K30</f>
        <v>1</v>
      </c>
      <c r="Q7" s="135">
        <f>'Action Durations'!L30</f>
        <v>1</v>
      </c>
      <c r="R7" s="133"/>
      <c r="S7" s="136">
        <f>'Beach Days'!E34</f>
        <v>183</v>
      </c>
      <c r="T7" s="136">
        <f>'Beach Days'!H34</f>
        <v>150</v>
      </c>
      <c r="U7" s="122">
        <f t="shared" ref="U7:U8" si="3">T7/S7</f>
        <v>0.81967213114754101</v>
      </c>
    </row>
    <row r="8" spans="1:21" x14ac:dyDescent="0.2">
      <c r="A8" s="120" t="s">
        <v>198</v>
      </c>
      <c r="B8" s="15"/>
      <c r="C8" s="124">
        <f>Monitoring!$B$40</f>
        <v>1</v>
      </c>
      <c r="D8" s="140">
        <f>Monitoring!$E$40</f>
        <v>1</v>
      </c>
      <c r="E8" s="123">
        <f t="shared" si="2"/>
        <v>1</v>
      </c>
      <c r="F8" s="144">
        <f>Monitoring!$I$40</f>
        <v>0.13</v>
      </c>
      <c r="G8" s="61"/>
      <c r="H8" s="141">
        <f>'2011 Actions'!B67</f>
        <v>1</v>
      </c>
      <c r="I8" s="141">
        <f t="shared" si="0"/>
        <v>0</v>
      </c>
      <c r="J8" s="123">
        <f t="shared" si="1"/>
        <v>1</v>
      </c>
      <c r="K8" s="61"/>
      <c r="L8" s="61">
        <f>'Action Durations'!E33</f>
        <v>4</v>
      </c>
      <c r="M8" s="141">
        <f>'Action Durations'!H33</f>
        <v>0</v>
      </c>
      <c r="N8" s="141">
        <f>'Action Durations'!I33</f>
        <v>0</v>
      </c>
      <c r="O8" s="141">
        <f>'Action Durations'!J33</f>
        <v>1</v>
      </c>
      <c r="P8" s="141">
        <f>'Action Durations'!K33</f>
        <v>1</v>
      </c>
      <c r="Q8" s="141">
        <f>'Action Durations'!L33</f>
        <v>2</v>
      </c>
      <c r="R8" s="61"/>
      <c r="S8" s="142">
        <f>'Beach Days'!E37</f>
        <v>183</v>
      </c>
      <c r="T8" s="142">
        <f>'Beach Days'!H37</f>
        <v>126</v>
      </c>
      <c r="U8" s="123">
        <f t="shared" si="3"/>
        <v>0.68852459016393441</v>
      </c>
    </row>
    <row r="9" spans="1:21" x14ac:dyDescent="0.2">
      <c r="C9" s="132">
        <f>SUM(C3:C8)</f>
        <v>28</v>
      </c>
      <c r="D9" s="132">
        <f>SUM(D3:D8)</f>
        <v>24</v>
      </c>
      <c r="E9" s="137">
        <f>D9/C9</f>
        <v>0.8571428571428571</v>
      </c>
      <c r="F9" s="145">
        <f>SUM(F3:F8)</f>
        <v>19.97</v>
      </c>
      <c r="G9" s="132"/>
      <c r="H9" s="132">
        <f>SUM(H3:H8)</f>
        <v>22</v>
      </c>
      <c r="I9" s="139">
        <f t="shared" si="0"/>
        <v>2</v>
      </c>
      <c r="J9" s="137">
        <f t="shared" si="1"/>
        <v>0.91666666666666663</v>
      </c>
      <c r="K9" s="132"/>
      <c r="L9" s="132">
        <f t="shared" ref="L9:Q9" si="4">SUM(L3:L8)</f>
        <v>57</v>
      </c>
      <c r="M9" s="132">
        <f t="shared" si="4"/>
        <v>0</v>
      </c>
      <c r="N9" s="132">
        <f t="shared" si="4"/>
        <v>0</v>
      </c>
      <c r="O9" s="132">
        <f t="shared" si="4"/>
        <v>24</v>
      </c>
      <c r="P9" s="132">
        <f t="shared" si="4"/>
        <v>10</v>
      </c>
      <c r="Q9" s="132">
        <f t="shared" si="4"/>
        <v>23</v>
      </c>
      <c r="R9" s="132"/>
      <c r="S9" s="138">
        <f>SUM(S3:S8)</f>
        <v>4392</v>
      </c>
      <c r="T9" s="138">
        <f>SUM(T3:T8)</f>
        <v>2421</v>
      </c>
      <c r="U9" s="42">
        <f>T9/S9</f>
        <v>0.55122950819672134</v>
      </c>
    </row>
    <row r="10" spans="1:21" x14ac:dyDescent="0.2">
      <c r="C10" s="12"/>
      <c r="D10" s="12"/>
      <c r="E10" s="17"/>
      <c r="F10" s="10"/>
      <c r="G10" s="12"/>
      <c r="H10" s="12"/>
      <c r="I10" s="16"/>
      <c r="J10" s="17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47"/>
    </row>
    <row r="11" spans="1:21" x14ac:dyDescent="0.2">
      <c r="T11" s="18"/>
    </row>
    <row r="12" spans="1:21" x14ac:dyDescent="0.2">
      <c r="A12" s="73" t="s">
        <v>46</v>
      </c>
      <c r="T12" s="18"/>
    </row>
    <row r="13" spans="1:21" x14ac:dyDescent="0.2">
      <c r="C13" s="79" t="s">
        <v>43</v>
      </c>
      <c r="D13" s="72" t="s">
        <v>54</v>
      </c>
    </row>
    <row r="14" spans="1:21" x14ac:dyDescent="0.2">
      <c r="C14" s="79"/>
      <c r="D14" s="72" t="s">
        <v>55</v>
      </c>
    </row>
    <row r="15" spans="1:21" x14ac:dyDescent="0.2">
      <c r="C15" s="79" t="s">
        <v>47</v>
      </c>
      <c r="D15" s="71" t="s">
        <v>53</v>
      </c>
    </row>
    <row r="16" spans="1:21" x14ac:dyDescent="0.2">
      <c r="C16" s="79" t="s">
        <v>44</v>
      </c>
      <c r="D16" s="72" t="s">
        <v>56</v>
      </c>
    </row>
    <row r="17" spans="3:4" x14ac:dyDescent="0.2">
      <c r="C17" s="79"/>
      <c r="D17" s="72" t="s">
        <v>57</v>
      </c>
    </row>
    <row r="18" spans="3:4" x14ac:dyDescent="0.2">
      <c r="C18" s="79" t="s">
        <v>45</v>
      </c>
      <c r="D18" s="71" t="s">
        <v>58</v>
      </c>
    </row>
    <row r="19" spans="3:4" x14ac:dyDescent="0.2">
      <c r="C19" s="79"/>
      <c r="D19" s="71" t="s">
        <v>59</v>
      </c>
    </row>
    <row r="20" spans="3:4" x14ac:dyDescent="0.2">
      <c r="C20" s="79" t="s">
        <v>49</v>
      </c>
      <c r="D20" s="71" t="s">
        <v>60</v>
      </c>
    </row>
    <row r="21" spans="3:4" x14ac:dyDescent="0.2">
      <c r="C21" s="80"/>
      <c r="D21" s="71" t="s">
        <v>61</v>
      </c>
    </row>
    <row r="22" spans="3:4" x14ac:dyDescent="0.2">
      <c r="C22" s="79" t="s">
        <v>48</v>
      </c>
      <c r="D22" s="71" t="s">
        <v>51</v>
      </c>
    </row>
    <row r="23" spans="3:4" x14ac:dyDescent="0.2">
      <c r="C23" s="79" t="s">
        <v>50</v>
      </c>
      <c r="D23" s="71" t="s">
        <v>52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Louisiana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4"/>
  <sheetViews>
    <sheetView zoomScaleNormal="100" workbookViewId="0"/>
  </sheetViews>
  <sheetFormatPr defaultRowHeight="12.75" x14ac:dyDescent="0.2"/>
  <cols>
    <col min="1" max="1" width="12.5703125" style="27" customWidth="1"/>
    <col min="2" max="2" width="7.7109375" style="27" customWidth="1"/>
    <col min="3" max="3" width="33" style="27" customWidth="1"/>
    <col min="4" max="4" width="7.5703125" style="49" customWidth="1"/>
    <col min="5" max="5" width="12.5703125" style="27" customWidth="1"/>
    <col min="6" max="6" width="9.140625" style="23"/>
    <col min="7" max="10" width="9.7109375" style="27" customWidth="1"/>
    <col min="12" max="16384" width="9.140625" style="23"/>
  </cols>
  <sheetData>
    <row r="1" spans="1:10" ht="33.75" customHeight="1" x14ac:dyDescent="0.2">
      <c r="A1" s="24" t="s">
        <v>205</v>
      </c>
      <c r="B1" s="24" t="s">
        <v>12</v>
      </c>
      <c r="C1" s="24" t="s">
        <v>64</v>
      </c>
      <c r="D1" s="3" t="s">
        <v>66</v>
      </c>
      <c r="E1" s="24" t="s">
        <v>65</v>
      </c>
      <c r="F1" s="70" t="s">
        <v>207</v>
      </c>
      <c r="G1" s="24" t="s">
        <v>67</v>
      </c>
      <c r="H1" s="24" t="s">
        <v>68</v>
      </c>
      <c r="I1" s="24" t="s">
        <v>69</v>
      </c>
      <c r="J1" s="24" t="s">
        <v>70</v>
      </c>
    </row>
    <row r="2" spans="1:10" ht="12.75" customHeight="1" x14ac:dyDescent="0.2">
      <c r="A2" s="154" t="s">
        <v>139</v>
      </c>
      <c r="B2" s="154" t="s">
        <v>140</v>
      </c>
      <c r="C2" s="154" t="s">
        <v>141</v>
      </c>
      <c r="D2" s="154">
        <v>1</v>
      </c>
      <c r="E2" s="154" t="s">
        <v>29</v>
      </c>
      <c r="F2" s="156">
        <v>0.42</v>
      </c>
      <c r="G2" s="154">
        <v>30.23592</v>
      </c>
      <c r="H2" s="154">
        <v>-93.231059999999999</v>
      </c>
      <c r="I2" s="154">
        <v>30.235810000000001</v>
      </c>
      <c r="J2" s="154">
        <v>-93.238140000000001</v>
      </c>
    </row>
    <row r="3" spans="1:10" ht="12.75" customHeight="1" x14ac:dyDescent="0.2">
      <c r="A3" s="155" t="s">
        <v>139</v>
      </c>
      <c r="B3" s="155" t="s">
        <v>142</v>
      </c>
      <c r="C3" s="155" t="s">
        <v>143</v>
      </c>
      <c r="D3" s="155">
        <v>1</v>
      </c>
      <c r="E3" s="155" t="s">
        <v>29</v>
      </c>
      <c r="F3" s="157">
        <v>0.23</v>
      </c>
      <c r="G3" s="155">
        <v>30.195239999999998</v>
      </c>
      <c r="H3" s="155">
        <v>-93.269509999999997</v>
      </c>
      <c r="I3" s="155">
        <v>30.19613</v>
      </c>
      <c r="J3" s="155">
        <v>-93.273020000000002</v>
      </c>
    </row>
    <row r="4" spans="1:10" ht="12.75" customHeight="1" x14ac:dyDescent="0.2">
      <c r="A4" s="31"/>
      <c r="B4" s="32">
        <f>COUNTA(B2:B3)</f>
        <v>2</v>
      </c>
      <c r="C4" s="31"/>
      <c r="D4" s="69"/>
      <c r="E4" s="31"/>
      <c r="F4" s="119">
        <f>SUM(F2:F3)</f>
        <v>0.65</v>
      </c>
      <c r="G4" s="31"/>
      <c r="H4" s="31"/>
      <c r="I4" s="31"/>
      <c r="J4" s="31"/>
    </row>
    <row r="5" spans="1:10" ht="9" customHeight="1" x14ac:dyDescent="0.2">
      <c r="A5" s="31"/>
      <c r="B5" s="31"/>
      <c r="C5" s="31"/>
      <c r="D5" s="50"/>
      <c r="E5" s="31"/>
      <c r="F5" s="128"/>
      <c r="G5" s="31"/>
      <c r="H5" s="31"/>
      <c r="I5" s="31"/>
      <c r="J5" s="31"/>
    </row>
    <row r="6" spans="1:10" ht="12.75" customHeight="1" x14ac:dyDescent="0.2">
      <c r="A6" s="154" t="s">
        <v>144</v>
      </c>
      <c r="B6" s="154" t="s">
        <v>145</v>
      </c>
      <c r="C6" s="154" t="s">
        <v>146</v>
      </c>
      <c r="D6" s="154">
        <v>2</v>
      </c>
      <c r="E6" s="154" t="s">
        <v>29</v>
      </c>
      <c r="F6" s="156">
        <v>1.4</v>
      </c>
      <c r="G6" s="154">
        <v>29.761430000000001</v>
      </c>
      <c r="H6" s="154">
        <v>-93.563580000000002</v>
      </c>
      <c r="I6" s="154">
        <v>29.758099999999999</v>
      </c>
      <c r="J6" s="154">
        <v>-93.586560000000006</v>
      </c>
    </row>
    <row r="7" spans="1:10" ht="12.75" customHeight="1" x14ac:dyDescent="0.2">
      <c r="A7" s="154" t="s">
        <v>144</v>
      </c>
      <c r="B7" s="154" t="s">
        <v>147</v>
      </c>
      <c r="C7" s="154" t="s">
        <v>148</v>
      </c>
      <c r="D7" s="154">
        <v>2</v>
      </c>
      <c r="E7" s="154" t="s">
        <v>29</v>
      </c>
      <c r="F7" s="156">
        <v>1.78</v>
      </c>
      <c r="G7" s="154">
        <v>29.754480000000001</v>
      </c>
      <c r="H7" s="154">
        <v>-93.615039999999993</v>
      </c>
      <c r="I7" s="154">
        <v>29.751100000000001</v>
      </c>
      <c r="J7" s="154">
        <v>-93.644379999999998</v>
      </c>
    </row>
    <row r="8" spans="1:10" ht="12.75" customHeight="1" x14ac:dyDescent="0.2">
      <c r="A8" s="154" t="s">
        <v>144</v>
      </c>
      <c r="B8" s="154" t="s">
        <v>149</v>
      </c>
      <c r="C8" s="154" t="s">
        <v>150</v>
      </c>
      <c r="D8" s="154">
        <v>2</v>
      </c>
      <c r="E8" s="154" t="s">
        <v>29</v>
      </c>
      <c r="F8" s="156">
        <v>0.74</v>
      </c>
      <c r="G8" s="154">
        <v>29.758099999999999</v>
      </c>
      <c r="H8" s="154">
        <v>-93.586560000000006</v>
      </c>
      <c r="I8" s="154">
        <v>29.756270000000001</v>
      </c>
      <c r="J8" s="154">
        <v>-93.598460000000003</v>
      </c>
    </row>
    <row r="9" spans="1:10" ht="12.75" customHeight="1" x14ac:dyDescent="0.2">
      <c r="A9" s="154" t="s">
        <v>144</v>
      </c>
      <c r="B9" s="154" t="s">
        <v>151</v>
      </c>
      <c r="C9" s="154" t="s">
        <v>152</v>
      </c>
      <c r="D9" s="154">
        <v>2</v>
      </c>
      <c r="E9" s="154" t="s">
        <v>29</v>
      </c>
      <c r="F9" s="156">
        <v>0.9</v>
      </c>
      <c r="G9" s="154">
        <v>29.750489999999999</v>
      </c>
      <c r="H9" s="154">
        <v>-93.094260000000006</v>
      </c>
      <c r="I9" s="154">
        <v>29.754339999999999</v>
      </c>
      <c r="J9" s="154">
        <v>-93.10857</v>
      </c>
    </row>
    <row r="10" spans="1:10" ht="12.75" customHeight="1" x14ac:dyDescent="0.2">
      <c r="A10" s="154" t="s">
        <v>144</v>
      </c>
      <c r="B10" s="154" t="s">
        <v>153</v>
      </c>
      <c r="C10" s="154" t="s">
        <v>154</v>
      </c>
      <c r="D10" s="154">
        <v>1</v>
      </c>
      <c r="E10" s="154" t="s">
        <v>29</v>
      </c>
      <c r="F10" s="156">
        <v>1.2</v>
      </c>
      <c r="G10" s="154">
        <v>29.767949999999999</v>
      </c>
      <c r="H10" s="154">
        <v>-93.421040000000005</v>
      </c>
      <c r="I10" s="154">
        <v>29.768899999999999</v>
      </c>
      <c r="J10" s="154">
        <v>-93.440929999999994</v>
      </c>
    </row>
    <row r="11" spans="1:10" ht="12.75" customHeight="1" x14ac:dyDescent="0.2">
      <c r="A11" s="154" t="s">
        <v>144</v>
      </c>
      <c r="B11" s="154" t="s">
        <v>155</v>
      </c>
      <c r="C11" s="154" t="s">
        <v>156</v>
      </c>
      <c r="D11" s="154">
        <v>1</v>
      </c>
      <c r="E11" s="154" t="s">
        <v>29</v>
      </c>
      <c r="F11" s="156">
        <v>0.36</v>
      </c>
      <c r="G11" s="154">
        <v>29.768899999999999</v>
      </c>
      <c r="H11" s="154">
        <v>-93.440929999999994</v>
      </c>
      <c r="I11" s="154">
        <v>29.76914</v>
      </c>
      <c r="J11" s="154">
        <v>-93.446879999999993</v>
      </c>
    </row>
    <row r="12" spans="1:10" ht="12.75" customHeight="1" x14ac:dyDescent="0.2">
      <c r="A12" s="154" t="s">
        <v>144</v>
      </c>
      <c r="B12" s="154" t="s">
        <v>157</v>
      </c>
      <c r="C12" s="154" t="s">
        <v>158</v>
      </c>
      <c r="D12" s="154">
        <v>1</v>
      </c>
      <c r="E12" s="154" t="s">
        <v>29</v>
      </c>
      <c r="F12" s="156">
        <v>0.3</v>
      </c>
      <c r="G12" s="154">
        <v>29.76914</v>
      </c>
      <c r="H12" s="154">
        <v>-93.446879999999993</v>
      </c>
      <c r="I12" s="154">
        <v>29.76933</v>
      </c>
      <c r="J12" s="154">
        <v>-93.451880000000003</v>
      </c>
    </row>
    <row r="13" spans="1:10" ht="12.75" customHeight="1" x14ac:dyDescent="0.2">
      <c r="A13" s="154" t="s">
        <v>144</v>
      </c>
      <c r="B13" s="154" t="s">
        <v>159</v>
      </c>
      <c r="C13" s="154" t="s">
        <v>160</v>
      </c>
      <c r="D13" s="154">
        <v>1</v>
      </c>
      <c r="E13" s="154" t="s">
        <v>29</v>
      </c>
      <c r="F13" s="156">
        <v>0.3</v>
      </c>
      <c r="G13" s="154">
        <v>29.76933</v>
      </c>
      <c r="H13" s="154">
        <v>-93.451880000000003</v>
      </c>
      <c r="I13" s="154">
        <v>29.769369999999999</v>
      </c>
      <c r="J13" s="154">
        <v>-93.456879999999998</v>
      </c>
    </row>
    <row r="14" spans="1:10" ht="12.75" customHeight="1" x14ac:dyDescent="0.2">
      <c r="A14" s="154" t="s">
        <v>144</v>
      </c>
      <c r="B14" s="154" t="s">
        <v>161</v>
      </c>
      <c r="C14" s="154" t="s">
        <v>162</v>
      </c>
      <c r="D14" s="154">
        <v>1</v>
      </c>
      <c r="E14" s="154" t="s">
        <v>29</v>
      </c>
      <c r="F14" s="156">
        <v>0.3</v>
      </c>
      <c r="G14" s="154">
        <v>29.769369999999999</v>
      </c>
      <c r="H14" s="154">
        <v>-93.456879999999998</v>
      </c>
      <c r="I14" s="154">
        <v>29.769459999999999</v>
      </c>
      <c r="J14" s="154">
        <v>-93.461870000000005</v>
      </c>
    </row>
    <row r="15" spans="1:10" ht="12.75" customHeight="1" x14ac:dyDescent="0.2">
      <c r="A15" s="154" t="s">
        <v>144</v>
      </c>
      <c r="B15" s="154" t="s">
        <v>163</v>
      </c>
      <c r="C15" s="154" t="s">
        <v>164</v>
      </c>
      <c r="D15" s="154">
        <v>1</v>
      </c>
      <c r="E15" s="154" t="s">
        <v>29</v>
      </c>
      <c r="F15" s="156">
        <v>0.98</v>
      </c>
      <c r="G15" s="154">
        <v>29.769459999999999</v>
      </c>
      <c r="H15" s="154">
        <v>-93.461870000000005</v>
      </c>
      <c r="I15" s="154">
        <v>29.769680000000001</v>
      </c>
      <c r="J15" s="154">
        <v>-93.478129999999993</v>
      </c>
    </row>
    <row r="16" spans="1:10" ht="12.75" customHeight="1" x14ac:dyDescent="0.2">
      <c r="A16" s="154" t="s">
        <v>144</v>
      </c>
      <c r="B16" s="154" t="s">
        <v>165</v>
      </c>
      <c r="C16" s="154" t="s">
        <v>166</v>
      </c>
      <c r="D16" s="154">
        <v>2</v>
      </c>
      <c r="E16" s="154" t="s">
        <v>29</v>
      </c>
      <c r="F16" s="156">
        <v>1.01</v>
      </c>
      <c r="G16" s="154">
        <v>29.756270000000001</v>
      </c>
      <c r="H16" s="154">
        <v>-93.598460000000003</v>
      </c>
      <c r="I16" s="154">
        <v>29.754480000000001</v>
      </c>
      <c r="J16" s="154">
        <v>-93.615039999999993</v>
      </c>
    </row>
    <row r="17" spans="1:10" ht="12.75" customHeight="1" x14ac:dyDescent="0.2">
      <c r="A17" s="154" t="s">
        <v>144</v>
      </c>
      <c r="B17" s="154" t="s">
        <v>167</v>
      </c>
      <c r="C17" s="154" t="s">
        <v>168</v>
      </c>
      <c r="D17" s="154">
        <v>2</v>
      </c>
      <c r="E17" s="154" t="s">
        <v>29</v>
      </c>
      <c r="F17" s="156">
        <v>1.36</v>
      </c>
      <c r="G17" s="154">
        <v>29.751100000000001</v>
      </c>
      <c r="H17" s="154">
        <v>-93.644379999999998</v>
      </c>
      <c r="I17" s="154">
        <v>29.748560000000001</v>
      </c>
      <c r="J17" s="154">
        <v>-93.666709999999995</v>
      </c>
    </row>
    <row r="18" spans="1:10" ht="12.75" customHeight="1" x14ac:dyDescent="0.2">
      <c r="A18" s="155" t="s">
        <v>144</v>
      </c>
      <c r="B18" s="155" t="s">
        <v>169</v>
      </c>
      <c r="C18" s="155" t="s">
        <v>170</v>
      </c>
      <c r="D18" s="155">
        <v>2</v>
      </c>
      <c r="E18" s="155" t="s">
        <v>29</v>
      </c>
      <c r="F18" s="157">
        <v>1.5</v>
      </c>
      <c r="G18" s="155">
        <v>29.754339999999999</v>
      </c>
      <c r="H18" s="155">
        <v>-93.10857</v>
      </c>
      <c r="I18" s="155">
        <v>29.75995</v>
      </c>
      <c r="J18" s="155">
        <v>-93.132729999999995</v>
      </c>
    </row>
    <row r="19" spans="1:10" ht="12.75" customHeight="1" x14ac:dyDescent="0.2">
      <c r="A19" s="31"/>
      <c r="B19" s="32">
        <f>COUNTA(B6:B18)</f>
        <v>13</v>
      </c>
      <c r="C19" s="31"/>
      <c r="D19" s="69"/>
      <c r="E19" s="44"/>
      <c r="F19" s="119">
        <f>SUM(F6:F18)</f>
        <v>12.129999999999999</v>
      </c>
      <c r="G19" s="44"/>
      <c r="H19" s="44"/>
      <c r="I19" s="44"/>
      <c r="J19" s="44"/>
    </row>
    <row r="20" spans="1:10" ht="9" customHeight="1" x14ac:dyDescent="0.2">
      <c r="A20" s="31"/>
      <c r="B20" s="32"/>
      <c r="C20" s="31"/>
      <c r="D20" s="51"/>
      <c r="E20" s="44"/>
      <c r="F20" s="128"/>
      <c r="G20" s="44"/>
      <c r="H20" s="44"/>
      <c r="I20" s="44"/>
      <c r="J20" s="44"/>
    </row>
    <row r="21" spans="1:10" ht="12.75" customHeight="1" x14ac:dyDescent="0.2">
      <c r="A21" s="154" t="s">
        <v>171</v>
      </c>
      <c r="B21" s="154" t="s">
        <v>172</v>
      </c>
      <c r="C21" s="154" t="s">
        <v>173</v>
      </c>
      <c r="D21" s="154">
        <v>2</v>
      </c>
      <c r="E21" s="154" t="s">
        <v>29</v>
      </c>
      <c r="F21" s="156">
        <v>3.07</v>
      </c>
      <c r="G21" s="154">
        <v>29.250409999999999</v>
      </c>
      <c r="H21" s="154">
        <v>-89.959159999999997</v>
      </c>
      <c r="I21" s="154">
        <v>29.22653</v>
      </c>
      <c r="J21" s="154">
        <v>-90.001810000000006</v>
      </c>
    </row>
    <row r="22" spans="1:10" ht="12.75" customHeight="1" x14ac:dyDescent="0.2">
      <c r="A22" s="154" t="s">
        <v>171</v>
      </c>
      <c r="B22" s="154" t="s">
        <v>174</v>
      </c>
      <c r="C22" s="154" t="s">
        <v>175</v>
      </c>
      <c r="D22" s="154">
        <v>2</v>
      </c>
      <c r="E22" s="154" t="s">
        <v>29</v>
      </c>
      <c r="F22" s="156">
        <v>1.8</v>
      </c>
      <c r="G22" s="154">
        <v>29.22653</v>
      </c>
      <c r="H22" s="154">
        <v>-90.001810000000006</v>
      </c>
      <c r="I22" s="154">
        <v>29.211500000000001</v>
      </c>
      <c r="J22" s="154">
        <v>-90.025980000000004</v>
      </c>
    </row>
    <row r="23" spans="1:10" ht="12.75" customHeight="1" x14ac:dyDescent="0.2">
      <c r="A23" s="154" t="s">
        <v>171</v>
      </c>
      <c r="B23" s="154" t="s">
        <v>176</v>
      </c>
      <c r="C23" s="154" t="s">
        <v>177</v>
      </c>
      <c r="D23" s="154">
        <v>2</v>
      </c>
      <c r="E23" s="154" t="s">
        <v>29</v>
      </c>
      <c r="F23" s="156">
        <v>1.33</v>
      </c>
      <c r="G23" s="154">
        <v>29.211500000000001</v>
      </c>
      <c r="H23" s="154">
        <v>-90.025980000000004</v>
      </c>
      <c r="I23" s="154">
        <v>29.199200000000001</v>
      </c>
      <c r="J23" s="154">
        <v>-90.042270000000002</v>
      </c>
    </row>
    <row r="24" spans="1:10" ht="12.75" customHeight="1" x14ac:dyDescent="0.2">
      <c r="A24" s="154" t="s">
        <v>171</v>
      </c>
      <c r="B24" s="154" t="s">
        <v>178</v>
      </c>
      <c r="C24" s="154" t="s">
        <v>179</v>
      </c>
      <c r="D24" s="154">
        <v>1</v>
      </c>
      <c r="E24" s="154" t="s">
        <v>29</v>
      </c>
      <c r="F24" s="156">
        <v>0.37</v>
      </c>
      <c r="G24" s="154">
        <v>29.262350000000001</v>
      </c>
      <c r="H24" s="154">
        <v>-89.94914</v>
      </c>
      <c r="I24" s="154">
        <v>29.257650000000002</v>
      </c>
      <c r="J24" s="154">
        <v>-89.95205</v>
      </c>
    </row>
    <row r="25" spans="1:10" ht="12.75" customHeight="1" x14ac:dyDescent="0.2">
      <c r="A25" s="154" t="s">
        <v>171</v>
      </c>
      <c r="B25" s="154" t="s">
        <v>180</v>
      </c>
      <c r="C25" s="154" t="s">
        <v>181</v>
      </c>
      <c r="D25" s="154">
        <v>1</v>
      </c>
      <c r="E25" s="154" t="s">
        <v>29</v>
      </c>
      <c r="F25" s="156">
        <v>0.28000000000000003</v>
      </c>
      <c r="G25" s="154">
        <v>29.257650000000002</v>
      </c>
      <c r="H25" s="154">
        <v>-89.95205</v>
      </c>
      <c r="I25" s="154">
        <v>29.254359999999998</v>
      </c>
      <c r="J25" s="154">
        <v>-89.954700000000003</v>
      </c>
    </row>
    <row r="26" spans="1:10" ht="12.75" customHeight="1" x14ac:dyDescent="0.2">
      <c r="A26" s="154" t="s">
        <v>171</v>
      </c>
      <c r="B26" s="154" t="s">
        <v>182</v>
      </c>
      <c r="C26" s="154" t="s">
        <v>183</v>
      </c>
      <c r="D26" s="154">
        <v>1</v>
      </c>
      <c r="E26" s="154" t="s">
        <v>29</v>
      </c>
      <c r="F26" s="156">
        <v>0.24</v>
      </c>
      <c r="G26" s="154">
        <v>29.254359999999998</v>
      </c>
      <c r="H26" s="154">
        <v>-89.954700000000003</v>
      </c>
      <c r="I26" s="154">
        <v>29.251670000000001</v>
      </c>
      <c r="J26" s="154">
        <v>-89.957359999999994</v>
      </c>
    </row>
    <row r="27" spans="1:10" ht="12.75" customHeight="1" x14ac:dyDescent="0.2">
      <c r="A27" s="155" t="s">
        <v>171</v>
      </c>
      <c r="B27" s="155" t="s">
        <v>184</v>
      </c>
      <c r="C27" s="155" t="s">
        <v>185</v>
      </c>
      <c r="D27" s="155">
        <v>1</v>
      </c>
      <c r="E27" s="155" t="s">
        <v>29</v>
      </c>
      <c r="F27" s="157">
        <v>0.14000000000000001</v>
      </c>
      <c r="G27" s="155">
        <v>29.251670000000001</v>
      </c>
      <c r="H27" s="155">
        <v>-89.957359999999994</v>
      </c>
      <c r="I27" s="155">
        <v>29.250409999999999</v>
      </c>
      <c r="J27" s="155">
        <v>-89.959159999999997</v>
      </c>
    </row>
    <row r="28" spans="1:10" ht="12.75" customHeight="1" x14ac:dyDescent="0.2">
      <c r="A28" s="31"/>
      <c r="B28" s="32">
        <f>COUNTA(B21:B27)</f>
        <v>7</v>
      </c>
      <c r="C28" s="31"/>
      <c r="D28" s="69"/>
      <c r="E28" s="31"/>
      <c r="F28" s="119">
        <f>SUM(F21:F27)</f>
        <v>7.23</v>
      </c>
      <c r="G28" s="31"/>
      <c r="H28" s="31"/>
      <c r="I28" s="31"/>
      <c r="J28" s="31"/>
    </row>
    <row r="29" spans="1:10" ht="9" customHeight="1" x14ac:dyDescent="0.2">
      <c r="A29" s="31"/>
      <c r="B29" s="32"/>
      <c r="C29" s="31"/>
      <c r="D29" s="69"/>
      <c r="E29" s="31"/>
      <c r="F29" s="119"/>
      <c r="G29" s="31"/>
      <c r="H29" s="31"/>
      <c r="I29" s="31"/>
      <c r="J29" s="31"/>
    </row>
    <row r="30" spans="1:10" ht="12.75" customHeight="1" x14ac:dyDescent="0.2">
      <c r="A30" s="154" t="s">
        <v>186</v>
      </c>
      <c r="B30" s="154" t="s">
        <v>187</v>
      </c>
      <c r="C30" s="154" t="s">
        <v>188</v>
      </c>
      <c r="D30" s="154">
        <v>1</v>
      </c>
      <c r="E30" s="154" t="s">
        <v>29</v>
      </c>
      <c r="F30" s="156">
        <v>0.26</v>
      </c>
      <c r="G30" s="154">
        <v>29.102689999999999</v>
      </c>
      <c r="H30" s="154">
        <v>-90.187629999999999</v>
      </c>
      <c r="I30" s="154">
        <v>29.100529999999999</v>
      </c>
      <c r="J30" s="154">
        <v>-90.191209999999998</v>
      </c>
    </row>
    <row r="31" spans="1:10" ht="12.75" customHeight="1" x14ac:dyDescent="0.2">
      <c r="A31" s="154" t="s">
        <v>186</v>
      </c>
      <c r="B31" s="154" t="s">
        <v>189</v>
      </c>
      <c r="C31" s="154" t="s">
        <v>190</v>
      </c>
      <c r="D31" s="154">
        <v>1</v>
      </c>
      <c r="E31" s="154" t="s">
        <v>29</v>
      </c>
      <c r="F31" s="156">
        <v>0.32</v>
      </c>
      <c r="G31" s="154">
        <v>29.100529999999999</v>
      </c>
      <c r="H31" s="154">
        <v>-90.191209999999998</v>
      </c>
      <c r="I31" s="154">
        <v>29.09864</v>
      </c>
      <c r="J31" s="154">
        <v>-90.195959999999999</v>
      </c>
    </row>
    <row r="32" spans="1:10" ht="12.75" customHeight="1" x14ac:dyDescent="0.2">
      <c r="A32" s="154" t="s">
        <v>186</v>
      </c>
      <c r="B32" s="154" t="s">
        <v>191</v>
      </c>
      <c r="C32" s="154" t="s">
        <v>192</v>
      </c>
      <c r="D32" s="154">
        <v>1</v>
      </c>
      <c r="E32" s="154" t="s">
        <v>29</v>
      </c>
      <c r="F32" s="156">
        <v>0.3</v>
      </c>
      <c r="G32" s="154">
        <v>29.09864</v>
      </c>
      <c r="H32" s="154">
        <v>-90.195959999999999</v>
      </c>
      <c r="I32" s="154">
        <v>29.09667</v>
      </c>
      <c r="J32" s="154">
        <v>-90.200460000000007</v>
      </c>
    </row>
    <row r="33" spans="1:10" ht="12.75" customHeight="1" x14ac:dyDescent="0.2">
      <c r="A33" s="155" t="s">
        <v>186</v>
      </c>
      <c r="B33" s="155" t="s">
        <v>193</v>
      </c>
      <c r="C33" s="155" t="s">
        <v>194</v>
      </c>
      <c r="D33" s="155">
        <v>3</v>
      </c>
      <c r="E33" s="155" t="s">
        <v>29</v>
      </c>
      <c r="F33" s="157">
        <v>1.59</v>
      </c>
      <c r="G33" s="155">
        <v>29.09667</v>
      </c>
      <c r="H33" s="155">
        <v>-90.200460000000007</v>
      </c>
      <c r="I33" s="155">
        <v>29.085249999999998</v>
      </c>
      <c r="J33" s="155">
        <v>-90.223129999999998</v>
      </c>
    </row>
    <row r="34" spans="1:10" ht="12.75" customHeight="1" x14ac:dyDescent="0.2">
      <c r="A34" s="31"/>
      <c r="B34" s="32">
        <f>COUNTA(B30:B33)</f>
        <v>4</v>
      </c>
      <c r="C34" s="31"/>
      <c r="D34" s="69"/>
      <c r="E34" s="31"/>
      <c r="F34" s="119">
        <f>SUM(F30:F33)</f>
        <v>2.4700000000000002</v>
      </c>
      <c r="G34" s="31"/>
      <c r="H34" s="31"/>
      <c r="I34" s="31"/>
      <c r="J34" s="31"/>
    </row>
    <row r="35" spans="1:10" ht="9" customHeight="1" x14ac:dyDescent="0.2">
      <c r="A35" s="31"/>
      <c r="B35" s="32"/>
      <c r="C35" s="31"/>
      <c r="D35" s="69"/>
      <c r="E35" s="31"/>
      <c r="F35" s="119"/>
      <c r="G35" s="31"/>
      <c r="H35" s="31"/>
      <c r="I35" s="31"/>
      <c r="J35" s="31"/>
    </row>
    <row r="36" spans="1:10" ht="12.75" customHeight="1" x14ac:dyDescent="0.2">
      <c r="A36" s="155" t="s">
        <v>195</v>
      </c>
      <c r="B36" s="155" t="s">
        <v>196</v>
      </c>
      <c r="C36" s="155" t="s">
        <v>197</v>
      </c>
      <c r="D36" s="155">
        <v>1</v>
      </c>
      <c r="E36" s="155" t="s">
        <v>29</v>
      </c>
      <c r="F36" s="157">
        <v>0.47</v>
      </c>
      <c r="G36" s="155">
        <v>29.734439999999999</v>
      </c>
      <c r="H36" s="155">
        <v>-91.853830000000002</v>
      </c>
      <c r="I36" s="155">
        <v>29.740770000000001</v>
      </c>
      <c r="J36" s="155">
        <v>-91.855429999999998</v>
      </c>
    </row>
    <row r="37" spans="1:10" ht="12.75" customHeight="1" x14ac:dyDescent="0.2">
      <c r="A37" s="31"/>
      <c r="B37" s="32">
        <f>COUNTA(B36:B36)</f>
        <v>1</v>
      </c>
      <c r="C37" s="31"/>
      <c r="D37" s="69"/>
      <c r="E37" s="31"/>
      <c r="F37" s="119">
        <f>SUM(F36:F36)</f>
        <v>0.47</v>
      </c>
      <c r="G37" s="31"/>
      <c r="H37" s="31"/>
      <c r="I37" s="31"/>
      <c r="J37" s="31"/>
    </row>
    <row r="38" spans="1:10" ht="9" customHeight="1" x14ac:dyDescent="0.2">
      <c r="A38" s="31"/>
      <c r="B38" s="32"/>
      <c r="C38" s="31"/>
      <c r="D38" s="69"/>
      <c r="E38" s="31"/>
      <c r="F38" s="119"/>
      <c r="G38" s="31"/>
      <c r="H38" s="31"/>
      <c r="I38" s="31"/>
      <c r="J38" s="31"/>
    </row>
    <row r="39" spans="1:10" ht="12.75" customHeight="1" x14ac:dyDescent="0.2">
      <c r="A39" s="155" t="s">
        <v>198</v>
      </c>
      <c r="B39" s="155" t="s">
        <v>199</v>
      </c>
      <c r="C39" s="155" t="s">
        <v>200</v>
      </c>
      <c r="D39" s="155">
        <v>1</v>
      </c>
      <c r="E39" s="155" t="s">
        <v>29</v>
      </c>
      <c r="F39" s="157">
        <v>0.13</v>
      </c>
      <c r="G39" s="155">
        <v>30.334579999999999</v>
      </c>
      <c r="H39" s="155">
        <v>-90.044799999999995</v>
      </c>
      <c r="I39" s="155">
        <v>30.33606</v>
      </c>
      <c r="J39" s="155">
        <v>-90.046189999999996</v>
      </c>
    </row>
    <row r="40" spans="1:10" ht="12.75" customHeight="1" x14ac:dyDescent="0.2">
      <c r="A40" s="31"/>
      <c r="B40" s="32">
        <f>COUNTA(B39:B39)</f>
        <v>1</v>
      </c>
      <c r="C40" s="31"/>
      <c r="D40" s="69"/>
      <c r="E40" s="31"/>
      <c r="F40" s="119">
        <f>SUM(F39:F39)</f>
        <v>0.13</v>
      </c>
      <c r="G40" s="31"/>
      <c r="H40" s="31"/>
      <c r="I40" s="31"/>
      <c r="J40" s="31"/>
    </row>
    <row r="41" spans="1:10" ht="12.75" customHeight="1" x14ac:dyDescent="0.2">
      <c r="A41" s="31"/>
      <c r="B41" s="32"/>
      <c r="C41" s="31"/>
      <c r="D41" s="69"/>
      <c r="E41" s="31"/>
      <c r="F41" s="48"/>
      <c r="G41" s="31"/>
      <c r="H41" s="31"/>
      <c r="I41" s="31"/>
      <c r="J41" s="31"/>
    </row>
    <row r="42" spans="1:10" ht="12.75" customHeight="1" x14ac:dyDescent="0.2">
      <c r="A42" s="31"/>
      <c r="D42" s="111" t="s">
        <v>95</v>
      </c>
      <c r="E42" s="93"/>
      <c r="G42" s="31"/>
      <c r="H42" s="31"/>
      <c r="I42" s="31"/>
      <c r="J42" s="31"/>
    </row>
    <row r="43" spans="1:10" s="2" customFormat="1" ht="12.75" customHeight="1" x14ac:dyDescent="0.15">
      <c r="D43" s="99" t="s">
        <v>93</v>
      </c>
      <c r="E43" s="89">
        <f>SUM(B4+B19+B28+B34+B37+B40)</f>
        <v>28</v>
      </c>
      <c r="G43" s="49"/>
      <c r="H43" s="49"/>
      <c r="I43" s="49"/>
      <c r="J43" s="49"/>
    </row>
    <row r="44" spans="1:10" ht="12.75" customHeight="1" x14ac:dyDescent="0.2">
      <c r="A44" s="45"/>
      <c r="B44" s="45"/>
      <c r="D44" s="99" t="s">
        <v>94</v>
      </c>
      <c r="E44" s="130">
        <f>SUM(F4+F19+F28+F34+F37+F40)</f>
        <v>23.079999999999995</v>
      </c>
      <c r="F44" s="91" t="s">
        <v>202</v>
      </c>
      <c r="G44" s="44"/>
      <c r="H44" s="44"/>
      <c r="I44" s="44"/>
      <c r="J44" s="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Louisiana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topLeftCell="A24" workbookViewId="0">
      <selection activeCell="A61" sqref="A61:XFD66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7109375" style="5" customWidth="1"/>
    <col min="6" max="8" width="9.28515625" style="5" customWidth="1"/>
    <col min="9" max="9" width="9.140625" style="23"/>
    <col min="10" max="16384" width="9.140625" style="5"/>
  </cols>
  <sheetData>
    <row r="1" spans="1:9" s="2" customFormat="1" ht="52.5" customHeight="1" x14ac:dyDescent="0.15">
      <c r="A1" s="24" t="s">
        <v>205</v>
      </c>
      <c r="B1" s="24" t="s">
        <v>12</v>
      </c>
      <c r="C1" s="24" t="s">
        <v>63</v>
      </c>
      <c r="D1" s="3" t="s">
        <v>66</v>
      </c>
      <c r="E1" s="3" t="s">
        <v>210</v>
      </c>
      <c r="F1" s="3" t="s">
        <v>224</v>
      </c>
      <c r="G1" s="3" t="s">
        <v>208</v>
      </c>
      <c r="H1" s="3" t="s">
        <v>209</v>
      </c>
      <c r="I1" s="70" t="s">
        <v>201</v>
      </c>
    </row>
    <row r="2" spans="1:9" ht="12.75" customHeight="1" x14ac:dyDescent="0.2">
      <c r="A2" s="65" t="s">
        <v>139</v>
      </c>
      <c r="B2" s="65" t="s">
        <v>140</v>
      </c>
      <c r="C2" s="65" t="s">
        <v>141</v>
      </c>
      <c r="D2" s="154">
        <v>1</v>
      </c>
      <c r="E2" s="154" t="s">
        <v>28</v>
      </c>
      <c r="F2" s="65">
        <v>183</v>
      </c>
      <c r="G2" s="65">
        <v>1</v>
      </c>
      <c r="H2" s="65">
        <v>0</v>
      </c>
      <c r="I2" s="127">
        <v>0.42</v>
      </c>
    </row>
    <row r="3" spans="1:9" ht="12.75" customHeight="1" x14ac:dyDescent="0.2">
      <c r="A3" s="66" t="s">
        <v>139</v>
      </c>
      <c r="B3" s="66" t="s">
        <v>142</v>
      </c>
      <c r="C3" s="66" t="s">
        <v>143</v>
      </c>
      <c r="D3" s="155">
        <v>1</v>
      </c>
      <c r="E3" s="155" t="s">
        <v>28</v>
      </c>
      <c r="F3" s="66">
        <v>183</v>
      </c>
      <c r="G3" s="66">
        <v>1</v>
      </c>
      <c r="H3" s="66">
        <v>0</v>
      </c>
      <c r="I3" s="129">
        <v>0.23</v>
      </c>
    </row>
    <row r="4" spans="1:9" ht="12.75" customHeight="1" x14ac:dyDescent="0.2">
      <c r="A4" s="30"/>
      <c r="B4" s="56">
        <f>COUNTA(B2:B3)</f>
        <v>2</v>
      </c>
      <c r="C4" s="19"/>
      <c r="D4" s="69"/>
      <c r="E4" s="28">
        <f>COUNTIF(E2:E3, "Yes")</f>
        <v>2</v>
      </c>
      <c r="F4" s="19"/>
      <c r="G4" s="19"/>
      <c r="H4" s="28"/>
      <c r="I4" s="119">
        <f>SUM(I2:I3)</f>
        <v>0.65</v>
      </c>
    </row>
    <row r="5" spans="1:9" ht="12.75" customHeight="1" x14ac:dyDescent="0.2">
      <c r="A5" s="30"/>
      <c r="B5" s="50"/>
      <c r="C5" s="30"/>
      <c r="D5" s="50"/>
      <c r="E5" s="50"/>
      <c r="F5" s="30"/>
      <c r="G5" s="30"/>
      <c r="H5" s="30"/>
      <c r="I5" s="126"/>
    </row>
    <row r="6" spans="1:9" ht="12.75" customHeight="1" x14ac:dyDescent="0.2">
      <c r="A6" s="65" t="s">
        <v>144</v>
      </c>
      <c r="B6" s="65" t="s">
        <v>145</v>
      </c>
      <c r="C6" s="65" t="s">
        <v>146</v>
      </c>
      <c r="D6" s="154">
        <v>2</v>
      </c>
      <c r="E6" s="154" t="s">
        <v>28</v>
      </c>
      <c r="F6" s="65">
        <v>183</v>
      </c>
      <c r="G6" s="65">
        <v>1</v>
      </c>
      <c r="H6" s="65">
        <v>0</v>
      </c>
      <c r="I6" s="127">
        <v>1.4</v>
      </c>
    </row>
    <row r="7" spans="1:9" ht="12.75" customHeight="1" x14ac:dyDescent="0.2">
      <c r="A7" s="65" t="s">
        <v>144</v>
      </c>
      <c r="B7" s="65" t="s">
        <v>147</v>
      </c>
      <c r="C7" s="65" t="s">
        <v>148</v>
      </c>
      <c r="D7" s="154">
        <v>2</v>
      </c>
      <c r="E7" s="154" t="s">
        <v>28</v>
      </c>
      <c r="F7" s="65">
        <v>183</v>
      </c>
      <c r="G7" s="65">
        <v>1</v>
      </c>
      <c r="H7" s="65">
        <v>0</v>
      </c>
      <c r="I7" s="127">
        <v>1.78</v>
      </c>
    </row>
    <row r="8" spans="1:9" ht="12.75" customHeight="1" x14ac:dyDescent="0.2">
      <c r="A8" s="65" t="s">
        <v>144</v>
      </c>
      <c r="B8" s="65" t="s">
        <v>149</v>
      </c>
      <c r="C8" s="65" t="s">
        <v>150</v>
      </c>
      <c r="D8" s="154">
        <v>2</v>
      </c>
      <c r="E8" s="154" t="s">
        <v>28</v>
      </c>
      <c r="F8" s="65">
        <v>183</v>
      </c>
      <c r="G8" s="65">
        <v>1</v>
      </c>
      <c r="H8" s="65">
        <v>0</v>
      </c>
      <c r="I8" s="127">
        <v>0.74</v>
      </c>
    </row>
    <row r="9" spans="1:9" ht="12.75" customHeight="1" x14ac:dyDescent="0.2">
      <c r="A9" s="65" t="s">
        <v>144</v>
      </c>
      <c r="B9" s="146" t="s">
        <v>151</v>
      </c>
      <c r="C9" s="146" t="s">
        <v>152</v>
      </c>
      <c r="D9" s="154">
        <v>2</v>
      </c>
      <c r="E9" s="154" t="s">
        <v>211</v>
      </c>
      <c r="F9" s="65">
        <v>183</v>
      </c>
      <c r="G9" s="146">
        <v>0</v>
      </c>
      <c r="H9" s="65">
        <v>0</v>
      </c>
      <c r="I9" s="158" t="s">
        <v>206</v>
      </c>
    </row>
    <row r="10" spans="1:9" ht="12.75" customHeight="1" x14ac:dyDescent="0.2">
      <c r="A10" s="65" t="s">
        <v>144</v>
      </c>
      <c r="B10" s="65" t="s">
        <v>153</v>
      </c>
      <c r="C10" s="65" t="s">
        <v>154</v>
      </c>
      <c r="D10" s="154">
        <v>1</v>
      </c>
      <c r="E10" s="154" t="s">
        <v>28</v>
      </c>
      <c r="F10" s="65">
        <v>183</v>
      </c>
      <c r="G10" s="65">
        <v>1</v>
      </c>
      <c r="H10" s="65">
        <v>0</v>
      </c>
      <c r="I10" s="127">
        <v>1.2</v>
      </c>
    </row>
    <row r="11" spans="1:9" ht="12.75" customHeight="1" x14ac:dyDescent="0.2">
      <c r="A11" s="65" t="s">
        <v>144</v>
      </c>
      <c r="B11" s="65" t="s">
        <v>155</v>
      </c>
      <c r="C11" s="65" t="s">
        <v>156</v>
      </c>
      <c r="D11" s="154">
        <v>1</v>
      </c>
      <c r="E11" s="154" t="s">
        <v>28</v>
      </c>
      <c r="F11" s="65">
        <v>183</v>
      </c>
      <c r="G11" s="65">
        <v>1</v>
      </c>
      <c r="H11" s="65">
        <v>0</v>
      </c>
      <c r="I11" s="127">
        <v>0.36</v>
      </c>
    </row>
    <row r="12" spans="1:9" ht="12.75" customHeight="1" x14ac:dyDescent="0.2">
      <c r="A12" s="65" t="s">
        <v>144</v>
      </c>
      <c r="B12" s="65" t="s">
        <v>157</v>
      </c>
      <c r="C12" s="65" t="s">
        <v>158</v>
      </c>
      <c r="D12" s="154">
        <v>1</v>
      </c>
      <c r="E12" s="154" t="s">
        <v>28</v>
      </c>
      <c r="F12" s="65">
        <v>183</v>
      </c>
      <c r="G12" s="65">
        <v>1</v>
      </c>
      <c r="H12" s="65">
        <v>0</v>
      </c>
      <c r="I12" s="127">
        <v>0.3</v>
      </c>
    </row>
    <row r="13" spans="1:9" ht="12.75" customHeight="1" x14ac:dyDescent="0.2">
      <c r="A13" s="65" t="s">
        <v>144</v>
      </c>
      <c r="B13" s="65" t="s">
        <v>159</v>
      </c>
      <c r="C13" s="65" t="s">
        <v>160</v>
      </c>
      <c r="D13" s="154">
        <v>1</v>
      </c>
      <c r="E13" s="154" t="s">
        <v>28</v>
      </c>
      <c r="F13" s="65">
        <v>183</v>
      </c>
      <c r="G13" s="65">
        <v>1</v>
      </c>
      <c r="H13" s="65">
        <v>0</v>
      </c>
      <c r="I13" s="127">
        <v>0.3</v>
      </c>
    </row>
    <row r="14" spans="1:9" ht="12.75" customHeight="1" x14ac:dyDescent="0.2">
      <c r="A14" s="65" t="s">
        <v>144</v>
      </c>
      <c r="B14" s="65" t="s">
        <v>161</v>
      </c>
      <c r="C14" s="65" t="s">
        <v>162</v>
      </c>
      <c r="D14" s="154">
        <v>1</v>
      </c>
      <c r="E14" s="154" t="s">
        <v>28</v>
      </c>
      <c r="F14" s="65">
        <v>183</v>
      </c>
      <c r="G14" s="65">
        <v>1</v>
      </c>
      <c r="H14" s="65">
        <v>0</v>
      </c>
      <c r="I14" s="127">
        <v>0.3</v>
      </c>
    </row>
    <row r="15" spans="1:9" ht="12.75" customHeight="1" x14ac:dyDescent="0.2">
      <c r="A15" s="65" t="s">
        <v>144</v>
      </c>
      <c r="B15" s="65" t="s">
        <v>163</v>
      </c>
      <c r="C15" s="65" t="s">
        <v>164</v>
      </c>
      <c r="D15" s="154">
        <v>1</v>
      </c>
      <c r="E15" s="154" t="s">
        <v>28</v>
      </c>
      <c r="F15" s="65">
        <v>183</v>
      </c>
      <c r="G15" s="65">
        <v>1</v>
      </c>
      <c r="H15" s="65">
        <v>0</v>
      </c>
      <c r="I15" s="127">
        <v>0.98</v>
      </c>
    </row>
    <row r="16" spans="1:9" ht="12.75" customHeight="1" x14ac:dyDescent="0.2">
      <c r="A16" s="65" t="s">
        <v>144</v>
      </c>
      <c r="B16" s="65" t="s">
        <v>165</v>
      </c>
      <c r="C16" s="65" t="s">
        <v>166</v>
      </c>
      <c r="D16" s="154">
        <v>2</v>
      </c>
      <c r="E16" s="154" t="s">
        <v>28</v>
      </c>
      <c r="F16" s="65">
        <v>183</v>
      </c>
      <c r="G16" s="65">
        <v>1</v>
      </c>
      <c r="H16" s="65">
        <v>0</v>
      </c>
      <c r="I16" s="127">
        <v>1.01</v>
      </c>
    </row>
    <row r="17" spans="1:9" ht="12.75" customHeight="1" x14ac:dyDescent="0.2">
      <c r="A17" s="65" t="s">
        <v>144</v>
      </c>
      <c r="B17" s="65" t="s">
        <v>167</v>
      </c>
      <c r="C17" s="65" t="s">
        <v>168</v>
      </c>
      <c r="D17" s="154">
        <v>2</v>
      </c>
      <c r="E17" s="154" t="s">
        <v>28</v>
      </c>
      <c r="F17" s="65">
        <v>183</v>
      </c>
      <c r="G17" s="65">
        <v>1</v>
      </c>
      <c r="H17" s="65">
        <v>0</v>
      </c>
      <c r="I17" s="127">
        <v>1.36</v>
      </c>
    </row>
    <row r="18" spans="1:9" ht="12.75" customHeight="1" x14ac:dyDescent="0.2">
      <c r="A18" s="66" t="s">
        <v>144</v>
      </c>
      <c r="B18" s="66" t="s">
        <v>169</v>
      </c>
      <c r="C18" s="66" t="s">
        <v>170</v>
      </c>
      <c r="D18" s="155">
        <v>2</v>
      </c>
      <c r="E18" s="155" t="s">
        <v>28</v>
      </c>
      <c r="F18" s="66">
        <v>183</v>
      </c>
      <c r="G18" s="66">
        <v>1</v>
      </c>
      <c r="H18" s="66">
        <v>0</v>
      </c>
      <c r="I18" s="129">
        <v>1.5</v>
      </c>
    </row>
    <row r="19" spans="1:9" ht="12.75" customHeight="1" x14ac:dyDescent="0.2">
      <c r="A19" s="29"/>
      <c r="B19" s="19">
        <f>COUNTA(G6:G18)</f>
        <v>13</v>
      </c>
      <c r="C19" s="19"/>
      <c r="D19" s="69"/>
      <c r="E19" s="28">
        <f>COUNTIF(E6:E18, "Yes")</f>
        <v>12</v>
      </c>
      <c r="F19" s="30"/>
      <c r="G19" s="19"/>
      <c r="H19" s="28"/>
      <c r="I19" s="119">
        <f>SUM(I6:I18)</f>
        <v>11.229999999999999</v>
      </c>
    </row>
    <row r="20" spans="1:9" ht="12.75" customHeight="1" x14ac:dyDescent="0.2">
      <c r="A20" s="30"/>
      <c r="B20" s="56"/>
      <c r="C20" s="30"/>
      <c r="D20" s="51"/>
      <c r="E20" s="51"/>
      <c r="F20" s="30"/>
      <c r="G20" s="30"/>
      <c r="H20" s="30"/>
      <c r="I20" s="128"/>
    </row>
    <row r="21" spans="1:9" ht="12.75" customHeight="1" x14ac:dyDescent="0.2">
      <c r="A21" s="65" t="s">
        <v>171</v>
      </c>
      <c r="B21" s="65" t="s">
        <v>172</v>
      </c>
      <c r="C21" s="65" t="s">
        <v>173</v>
      </c>
      <c r="D21" s="154">
        <v>2</v>
      </c>
      <c r="E21" s="154" t="s">
        <v>28</v>
      </c>
      <c r="F21" s="65">
        <v>183</v>
      </c>
      <c r="G21" s="65">
        <v>1</v>
      </c>
      <c r="H21" s="65">
        <v>0</v>
      </c>
      <c r="I21" s="127">
        <v>3.07</v>
      </c>
    </row>
    <row r="22" spans="1:9" ht="12.75" customHeight="1" x14ac:dyDescent="0.2">
      <c r="A22" s="65" t="s">
        <v>171</v>
      </c>
      <c r="B22" s="65" t="s">
        <v>174</v>
      </c>
      <c r="C22" s="65" t="s">
        <v>175</v>
      </c>
      <c r="D22" s="154">
        <v>2</v>
      </c>
      <c r="E22" s="154" t="s">
        <v>28</v>
      </c>
      <c r="F22" s="65">
        <v>183</v>
      </c>
      <c r="G22" s="65">
        <v>1</v>
      </c>
      <c r="H22" s="65">
        <v>0</v>
      </c>
      <c r="I22" s="127">
        <v>1.8</v>
      </c>
    </row>
    <row r="23" spans="1:9" ht="12.75" customHeight="1" x14ac:dyDescent="0.2">
      <c r="A23" s="65" t="s">
        <v>171</v>
      </c>
      <c r="B23" s="65" t="s">
        <v>176</v>
      </c>
      <c r="C23" s="65" t="s">
        <v>177</v>
      </c>
      <c r="D23" s="154">
        <v>2</v>
      </c>
      <c r="E23" s="154" t="s">
        <v>28</v>
      </c>
      <c r="F23" s="65">
        <v>183</v>
      </c>
      <c r="G23" s="65">
        <v>1</v>
      </c>
      <c r="H23" s="65">
        <v>0</v>
      </c>
      <c r="I23" s="127">
        <v>1.33</v>
      </c>
    </row>
    <row r="24" spans="1:9" ht="12.75" customHeight="1" x14ac:dyDescent="0.2">
      <c r="A24" s="65" t="s">
        <v>171</v>
      </c>
      <c r="B24" s="65" t="s">
        <v>178</v>
      </c>
      <c r="C24" s="65" t="s">
        <v>179</v>
      </c>
      <c r="D24" s="154">
        <v>1</v>
      </c>
      <c r="E24" s="154" t="s">
        <v>28</v>
      </c>
      <c r="F24" s="65">
        <v>183</v>
      </c>
      <c r="G24" s="65">
        <v>1</v>
      </c>
      <c r="H24" s="65">
        <v>0</v>
      </c>
      <c r="I24" s="127">
        <v>0.37</v>
      </c>
    </row>
    <row r="25" spans="1:9" ht="12.75" customHeight="1" x14ac:dyDescent="0.2">
      <c r="A25" s="65" t="s">
        <v>171</v>
      </c>
      <c r="B25" s="65" t="s">
        <v>180</v>
      </c>
      <c r="C25" s="65" t="s">
        <v>181</v>
      </c>
      <c r="D25" s="154">
        <v>1</v>
      </c>
      <c r="E25" s="154" t="s">
        <v>28</v>
      </c>
      <c r="F25" s="65">
        <v>183</v>
      </c>
      <c r="G25" s="65">
        <v>1</v>
      </c>
      <c r="H25" s="65">
        <v>0</v>
      </c>
      <c r="I25" s="127">
        <v>0.28000000000000003</v>
      </c>
    </row>
    <row r="26" spans="1:9" ht="12.75" customHeight="1" x14ac:dyDescent="0.2">
      <c r="A26" s="65" t="s">
        <v>171</v>
      </c>
      <c r="B26" s="65" t="s">
        <v>182</v>
      </c>
      <c r="C26" s="65" t="s">
        <v>183</v>
      </c>
      <c r="D26" s="154">
        <v>1</v>
      </c>
      <c r="E26" s="154" t="s">
        <v>28</v>
      </c>
      <c r="F26" s="65">
        <v>183</v>
      </c>
      <c r="G26" s="65">
        <v>1</v>
      </c>
      <c r="H26" s="65">
        <v>0</v>
      </c>
      <c r="I26" s="127">
        <v>0.24</v>
      </c>
    </row>
    <row r="27" spans="1:9" ht="12.75" customHeight="1" x14ac:dyDescent="0.2">
      <c r="A27" s="66" t="s">
        <v>171</v>
      </c>
      <c r="B27" s="66" t="s">
        <v>184</v>
      </c>
      <c r="C27" s="66" t="s">
        <v>185</v>
      </c>
      <c r="D27" s="155">
        <v>1</v>
      </c>
      <c r="E27" s="155" t="s">
        <v>28</v>
      </c>
      <c r="F27" s="66">
        <v>183</v>
      </c>
      <c r="G27" s="66">
        <v>1</v>
      </c>
      <c r="H27" s="66">
        <v>0</v>
      </c>
      <c r="I27" s="129">
        <v>0.14000000000000001</v>
      </c>
    </row>
    <row r="28" spans="1:9" x14ac:dyDescent="0.2">
      <c r="A28" s="29"/>
      <c r="B28" s="19">
        <f>COUNTA(B21:B27)</f>
        <v>7</v>
      </c>
      <c r="C28" s="19"/>
      <c r="D28" s="69"/>
      <c r="E28" s="28">
        <f>COUNTIF(E21:E27, "Yes")</f>
        <v>7</v>
      </c>
      <c r="F28" s="30"/>
      <c r="G28" s="19"/>
      <c r="H28" s="28"/>
      <c r="I28" s="119">
        <f>SUM(I21:I27)</f>
        <v>7.23</v>
      </c>
    </row>
    <row r="29" spans="1:9" x14ac:dyDescent="0.2">
      <c r="A29" s="29"/>
      <c r="B29" s="19"/>
      <c r="C29" s="19"/>
      <c r="D29" s="69"/>
      <c r="E29" s="69"/>
      <c r="F29" s="30"/>
      <c r="G29" s="19"/>
      <c r="H29" s="28"/>
      <c r="I29" s="119"/>
    </row>
    <row r="30" spans="1:9" ht="12.75" customHeight="1" x14ac:dyDescent="0.2">
      <c r="A30" s="65" t="s">
        <v>186</v>
      </c>
      <c r="B30" s="65" t="s">
        <v>187</v>
      </c>
      <c r="C30" s="65" t="s">
        <v>188</v>
      </c>
      <c r="D30" s="154">
        <v>1</v>
      </c>
      <c r="E30" s="154" t="s">
        <v>28</v>
      </c>
      <c r="F30" s="65">
        <v>183</v>
      </c>
      <c r="G30" s="65">
        <v>1</v>
      </c>
      <c r="H30" s="65">
        <v>0</v>
      </c>
      <c r="I30" s="127">
        <v>0.26</v>
      </c>
    </row>
    <row r="31" spans="1:9" ht="12.75" customHeight="1" x14ac:dyDescent="0.2">
      <c r="A31" s="65" t="s">
        <v>186</v>
      </c>
      <c r="B31" s="146" t="s">
        <v>189</v>
      </c>
      <c r="C31" s="146" t="s">
        <v>190</v>
      </c>
      <c r="D31" s="154">
        <v>1</v>
      </c>
      <c r="E31" s="154" t="s">
        <v>211</v>
      </c>
      <c r="F31" s="65">
        <v>183</v>
      </c>
      <c r="G31" s="146">
        <v>0</v>
      </c>
      <c r="H31" s="65">
        <v>0</v>
      </c>
      <c r="I31" s="158" t="s">
        <v>206</v>
      </c>
    </row>
    <row r="32" spans="1:9" ht="12.75" customHeight="1" x14ac:dyDescent="0.2">
      <c r="A32" s="65" t="s">
        <v>186</v>
      </c>
      <c r="B32" s="146" t="s">
        <v>191</v>
      </c>
      <c r="C32" s="146" t="s">
        <v>192</v>
      </c>
      <c r="D32" s="154">
        <v>1</v>
      </c>
      <c r="E32" s="154" t="s">
        <v>211</v>
      </c>
      <c r="F32" s="65">
        <v>183</v>
      </c>
      <c r="G32" s="146">
        <v>0</v>
      </c>
      <c r="H32" s="65">
        <v>0</v>
      </c>
      <c r="I32" s="158" t="s">
        <v>206</v>
      </c>
    </row>
    <row r="33" spans="1:9" ht="12.75" customHeight="1" x14ac:dyDescent="0.2">
      <c r="A33" s="66" t="s">
        <v>186</v>
      </c>
      <c r="B33" s="167" t="s">
        <v>193</v>
      </c>
      <c r="C33" s="167" t="s">
        <v>194</v>
      </c>
      <c r="D33" s="155">
        <v>3</v>
      </c>
      <c r="E33" s="155" t="s">
        <v>211</v>
      </c>
      <c r="F33" s="66">
        <v>183</v>
      </c>
      <c r="G33" s="167">
        <v>0</v>
      </c>
      <c r="H33" s="66">
        <v>0</v>
      </c>
      <c r="I33" s="166" t="s">
        <v>206</v>
      </c>
    </row>
    <row r="34" spans="1:9" x14ac:dyDescent="0.2">
      <c r="A34" s="29"/>
      <c r="B34" s="19">
        <f>COUNTA(B30:B33)</f>
        <v>4</v>
      </c>
      <c r="C34" s="19"/>
      <c r="D34" s="69"/>
      <c r="E34" s="28">
        <f>COUNTIF(E30:E33, "Yes")</f>
        <v>1</v>
      </c>
      <c r="F34" s="30"/>
      <c r="G34" s="19"/>
      <c r="H34" s="28"/>
      <c r="I34" s="119">
        <f>SUM(I30:I33)</f>
        <v>0.26</v>
      </c>
    </row>
    <row r="35" spans="1:9" x14ac:dyDescent="0.2">
      <c r="A35" s="29"/>
      <c r="B35" s="19"/>
      <c r="C35" s="19"/>
      <c r="D35" s="69"/>
      <c r="E35" s="69"/>
      <c r="F35" s="30"/>
      <c r="G35" s="19"/>
      <c r="H35" s="28"/>
      <c r="I35" s="119"/>
    </row>
    <row r="36" spans="1:9" ht="12.75" customHeight="1" x14ac:dyDescent="0.2">
      <c r="A36" s="66" t="s">
        <v>195</v>
      </c>
      <c r="B36" s="66" t="s">
        <v>196</v>
      </c>
      <c r="C36" s="66" t="s">
        <v>197</v>
      </c>
      <c r="D36" s="155">
        <v>1</v>
      </c>
      <c r="E36" s="155" t="s">
        <v>28</v>
      </c>
      <c r="F36" s="66">
        <v>183</v>
      </c>
      <c r="G36" s="66">
        <v>1</v>
      </c>
      <c r="H36" s="66">
        <v>0</v>
      </c>
      <c r="I36" s="129">
        <v>0.47</v>
      </c>
    </row>
    <row r="37" spans="1:9" x14ac:dyDescent="0.2">
      <c r="A37" s="29"/>
      <c r="B37" s="19">
        <f>COUNTA(B36:B36)</f>
        <v>1</v>
      </c>
      <c r="C37" s="19"/>
      <c r="D37" s="69"/>
      <c r="E37" s="28">
        <f>COUNTIF(E36:E36, "Yes")</f>
        <v>1</v>
      </c>
      <c r="F37" s="30"/>
      <c r="G37" s="19"/>
      <c r="H37" s="28"/>
      <c r="I37" s="119">
        <f>SUM(I36:I36)</f>
        <v>0.47</v>
      </c>
    </row>
    <row r="38" spans="1:9" x14ac:dyDescent="0.2">
      <c r="A38" s="29"/>
      <c r="B38" s="19"/>
      <c r="C38" s="19"/>
      <c r="D38" s="69"/>
      <c r="E38" s="69"/>
      <c r="F38" s="30"/>
      <c r="G38" s="19"/>
      <c r="H38" s="28"/>
      <c r="I38" s="119"/>
    </row>
    <row r="39" spans="1:9" ht="12.75" customHeight="1" x14ac:dyDescent="0.2">
      <c r="A39" s="66" t="s">
        <v>198</v>
      </c>
      <c r="B39" s="66" t="s">
        <v>199</v>
      </c>
      <c r="C39" s="66" t="s">
        <v>200</v>
      </c>
      <c r="D39" s="155">
        <v>1</v>
      </c>
      <c r="E39" s="155" t="s">
        <v>28</v>
      </c>
      <c r="F39" s="66">
        <v>183</v>
      </c>
      <c r="G39" s="66">
        <v>1</v>
      </c>
      <c r="H39" s="66">
        <v>0</v>
      </c>
      <c r="I39" s="129">
        <v>0.13</v>
      </c>
    </row>
    <row r="40" spans="1:9" x14ac:dyDescent="0.2">
      <c r="A40" s="29"/>
      <c r="B40" s="19">
        <f>COUNTA(B39:B39)</f>
        <v>1</v>
      </c>
      <c r="C40" s="19"/>
      <c r="D40" s="19"/>
      <c r="E40" s="28">
        <f>COUNTIF(E39:E39, "Yes")</f>
        <v>1</v>
      </c>
      <c r="F40" s="30"/>
      <c r="G40" s="19"/>
      <c r="H40" s="28"/>
      <c r="I40" s="119">
        <f>SUM(I39:I39)</f>
        <v>0.13</v>
      </c>
    </row>
    <row r="41" spans="1:9" x14ac:dyDescent="0.2">
      <c r="A41" s="29"/>
      <c r="B41" s="19"/>
      <c r="C41" s="19"/>
      <c r="D41" s="19"/>
      <c r="E41" s="19"/>
      <c r="F41" s="30"/>
      <c r="G41" s="19"/>
      <c r="H41" s="28"/>
      <c r="I41" s="125"/>
    </row>
    <row r="42" spans="1:9" x14ac:dyDescent="0.2">
      <c r="A42" s="29"/>
      <c r="B42" s="147"/>
      <c r="C42" s="148" t="s">
        <v>204</v>
      </c>
      <c r="D42" s="148"/>
      <c r="E42" s="148"/>
      <c r="F42" s="30"/>
      <c r="G42" s="19"/>
      <c r="H42" s="28"/>
      <c r="I42" s="125"/>
    </row>
    <row r="43" spans="1:9" x14ac:dyDescent="0.2">
      <c r="A43" s="29"/>
      <c r="B43" s="28"/>
      <c r="C43" s="28"/>
      <c r="D43" s="28"/>
      <c r="E43" s="28"/>
      <c r="F43" s="29"/>
      <c r="G43" s="28"/>
      <c r="H43" s="28"/>
      <c r="I43" s="48"/>
    </row>
    <row r="44" spans="1:9" x14ac:dyDescent="0.2">
      <c r="A44" s="62"/>
      <c r="B44" s="62"/>
      <c r="C44" s="162" t="s">
        <v>98</v>
      </c>
      <c r="D44" s="111" t="s">
        <v>98</v>
      </c>
      <c r="E44" s="87"/>
      <c r="F44" s="88"/>
      <c r="G44" s="62"/>
      <c r="H44" s="62"/>
    </row>
    <row r="45" spans="1:9" x14ac:dyDescent="0.2">
      <c r="A45" s="62"/>
      <c r="B45" s="62"/>
      <c r="D45" s="99" t="s">
        <v>93</v>
      </c>
      <c r="E45" s="89">
        <f>SUM(B4+B19+B28+B34+B37+B40)</f>
        <v>28</v>
      </c>
      <c r="F45" s="88"/>
      <c r="G45" s="62"/>
      <c r="H45" s="62"/>
      <c r="I45" s="2"/>
    </row>
    <row r="46" spans="1:9" x14ac:dyDescent="0.2">
      <c r="D46" s="99" t="s">
        <v>96</v>
      </c>
      <c r="E46" s="89">
        <f>SUM(E4+E19+E28+E34+E37+E40)</f>
        <v>24</v>
      </c>
      <c r="F46" s="88"/>
      <c r="I46" s="81"/>
    </row>
    <row r="47" spans="1:9" x14ac:dyDescent="0.2">
      <c r="D47" s="99" t="s">
        <v>137</v>
      </c>
      <c r="E47" s="117">
        <f>E46/E45</f>
        <v>0.8571428571428571</v>
      </c>
      <c r="F47" s="88"/>
    </row>
    <row r="48" spans="1:9" x14ac:dyDescent="0.2">
      <c r="D48" s="99" t="s">
        <v>97</v>
      </c>
      <c r="E48" s="130">
        <f>SUM(I4+I19+I28+I34+I37+I40)</f>
        <v>19.97</v>
      </c>
      <c r="F48" s="91" t="s">
        <v>202</v>
      </c>
    </row>
    <row r="50" spans="4:6" x14ac:dyDescent="0.2">
      <c r="D50" s="111" t="s">
        <v>212</v>
      </c>
      <c r="E50" s="159" t="s">
        <v>213</v>
      </c>
      <c r="F50" s="159" t="s">
        <v>102</v>
      </c>
    </row>
    <row r="51" spans="4:6" x14ac:dyDescent="0.2">
      <c r="D51" s="99" t="s">
        <v>214</v>
      </c>
      <c r="E51" s="160">
        <f>COUNTIF(G2:G39, "0.25")</f>
        <v>0</v>
      </c>
      <c r="F51" s="161">
        <f>E51/E46</f>
        <v>0</v>
      </c>
    </row>
    <row r="52" spans="4:6" x14ac:dyDescent="0.2">
      <c r="D52" s="99" t="s">
        <v>215</v>
      </c>
      <c r="E52" s="160">
        <f>COUNTIF(G2:G39, "0.5")</f>
        <v>0</v>
      </c>
      <c r="F52" s="161">
        <f>E52/E46</f>
        <v>0</v>
      </c>
    </row>
    <row r="53" spans="4:6" x14ac:dyDescent="0.2">
      <c r="D53" s="99" t="s">
        <v>216</v>
      </c>
      <c r="E53" s="160">
        <f>COUNTIF(G2:G39, "1")</f>
        <v>24</v>
      </c>
      <c r="F53" s="161">
        <f>E53/E46</f>
        <v>1</v>
      </c>
    </row>
    <row r="54" spans="4:6" x14ac:dyDescent="0.2">
      <c r="D54" s="99" t="s">
        <v>217</v>
      </c>
      <c r="E54" s="160">
        <f>COUNTIF(G2:G39, "1.25")</f>
        <v>0</v>
      </c>
      <c r="F54" s="161">
        <f>E54/E46</f>
        <v>0</v>
      </c>
    </row>
    <row r="55" spans="4:6" x14ac:dyDescent="0.2">
      <c r="D55" s="99" t="s">
        <v>218</v>
      </c>
      <c r="E55" s="160">
        <f>COUNTIF(G2:G39, "1.50")</f>
        <v>0</v>
      </c>
      <c r="F55" s="161">
        <f>E55/E46</f>
        <v>0</v>
      </c>
    </row>
    <row r="56" spans="4:6" x14ac:dyDescent="0.2">
      <c r="D56" s="99" t="s">
        <v>219</v>
      </c>
      <c r="E56" s="160">
        <f>COUNTIF(G2:G39, "2")</f>
        <v>0</v>
      </c>
      <c r="F56" s="161">
        <f>E56/E46</f>
        <v>0</v>
      </c>
    </row>
    <row r="57" spans="4:6" x14ac:dyDescent="0.2">
      <c r="D57" s="99" t="s">
        <v>220</v>
      </c>
      <c r="E57" s="160">
        <f>COUNTIF(G2:G39, "2.5")</f>
        <v>0</v>
      </c>
      <c r="F57" s="161">
        <f>E57/E46</f>
        <v>0</v>
      </c>
    </row>
    <row r="58" spans="4:6" x14ac:dyDescent="0.2">
      <c r="D58" s="99" t="s">
        <v>221</v>
      </c>
      <c r="E58" s="160">
        <f>COUNTIF(G2:G39, "3")</f>
        <v>0</v>
      </c>
      <c r="F58" s="161">
        <f>E58/E46</f>
        <v>0</v>
      </c>
    </row>
    <row r="59" spans="4:6" x14ac:dyDescent="0.2">
      <c r="D59" s="99" t="s">
        <v>222</v>
      </c>
      <c r="E59" s="160">
        <f>COUNTIF(G2:G39, "7")</f>
        <v>0</v>
      </c>
      <c r="F59" s="161">
        <f>E59/E46</f>
        <v>0</v>
      </c>
    </row>
    <row r="60" spans="4:6" x14ac:dyDescent="0.2">
      <c r="D60" s="33"/>
      <c r="F60" s="160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Louisiana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9"/>
  <sheetViews>
    <sheetView zoomScaleNormal="100" workbookViewId="0">
      <pane ySplit="2" topLeftCell="A3" activePane="bottomLeft" state="frozen"/>
      <selection pane="bottomLeft" activeCell="Q40" sqref="Q40"/>
    </sheetView>
  </sheetViews>
  <sheetFormatPr defaultRowHeight="12.75" x14ac:dyDescent="0.2"/>
  <cols>
    <col min="1" max="1" width="11.140625" customWidth="1"/>
    <col min="2" max="2" width="7.28515625" customWidth="1"/>
    <col min="3" max="3" width="17.7109375" customWidth="1"/>
    <col min="4" max="4" width="6.7109375" customWidth="1"/>
    <col min="5" max="5" width="7.8554687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55"/>
      <c r="B1" s="171" t="s">
        <v>35</v>
      </c>
      <c r="C1" s="171"/>
      <c r="D1" s="153"/>
      <c r="E1" s="55"/>
      <c r="F1" s="55"/>
      <c r="G1" s="172" t="s">
        <v>138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34" s="23" customFormat="1" ht="39" customHeight="1" x14ac:dyDescent="0.15">
      <c r="A2" s="24" t="s">
        <v>205</v>
      </c>
      <c r="B2" s="24" t="s">
        <v>12</v>
      </c>
      <c r="C2" s="24" t="s">
        <v>63</v>
      </c>
      <c r="D2" s="3" t="s">
        <v>66</v>
      </c>
      <c r="E2" s="24" t="s">
        <v>71</v>
      </c>
      <c r="F2" s="24" t="s">
        <v>72</v>
      </c>
      <c r="G2" s="24" t="s">
        <v>73</v>
      </c>
      <c r="H2" s="24" t="s">
        <v>74</v>
      </c>
      <c r="I2" s="3" t="s">
        <v>75</v>
      </c>
      <c r="J2" s="24" t="s">
        <v>76</v>
      </c>
      <c r="K2" s="24" t="s">
        <v>20</v>
      </c>
      <c r="L2" s="24" t="s">
        <v>18</v>
      </c>
      <c r="M2" s="24" t="s">
        <v>19</v>
      </c>
      <c r="N2" s="24" t="s">
        <v>21</v>
      </c>
      <c r="O2" s="24" t="s">
        <v>77</v>
      </c>
      <c r="P2" s="24" t="s">
        <v>78</v>
      </c>
      <c r="Q2" s="24" t="s">
        <v>79</v>
      </c>
      <c r="R2" s="24" t="s">
        <v>80</v>
      </c>
      <c r="S2" s="24" t="s">
        <v>81</v>
      </c>
    </row>
    <row r="3" spans="1:34" x14ac:dyDescent="0.2">
      <c r="A3" s="65" t="s">
        <v>139</v>
      </c>
      <c r="B3" s="65" t="s">
        <v>140</v>
      </c>
      <c r="C3" s="65" t="s">
        <v>141</v>
      </c>
      <c r="D3" s="154">
        <v>1</v>
      </c>
      <c r="E3" s="65" t="s">
        <v>28</v>
      </c>
      <c r="F3" s="65" t="s">
        <v>28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 t="s">
        <v>28</v>
      </c>
      <c r="T3" s="29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x14ac:dyDescent="0.2">
      <c r="A4" s="66" t="s">
        <v>139</v>
      </c>
      <c r="B4" s="66" t="s">
        <v>142</v>
      </c>
      <c r="C4" s="66" t="s">
        <v>143</v>
      </c>
      <c r="D4" s="155">
        <v>1</v>
      </c>
      <c r="E4" s="66" t="s">
        <v>28</v>
      </c>
      <c r="F4" s="66" t="s">
        <v>28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 t="s">
        <v>28</v>
      </c>
      <c r="T4" s="29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x14ac:dyDescent="0.2">
      <c r="A5" s="31"/>
      <c r="B5" s="32">
        <f>COUNTA(B3:B4)</f>
        <v>2</v>
      </c>
      <c r="C5" s="55"/>
      <c r="D5" s="69"/>
      <c r="E5" s="32">
        <f t="shared" ref="E5:S5" si="0">COUNTIF(E3:E4,"Yes")</f>
        <v>2</v>
      </c>
      <c r="F5" s="32">
        <f t="shared" si="0"/>
        <v>2</v>
      </c>
      <c r="G5" s="32">
        <f t="shared" si="0"/>
        <v>0</v>
      </c>
      <c r="H5" s="32">
        <f t="shared" si="0"/>
        <v>0</v>
      </c>
      <c r="I5" s="32">
        <f t="shared" si="0"/>
        <v>0</v>
      </c>
      <c r="J5" s="32">
        <f t="shared" si="0"/>
        <v>0</v>
      </c>
      <c r="K5" s="32">
        <f t="shared" si="0"/>
        <v>0</v>
      </c>
      <c r="L5" s="32">
        <f t="shared" si="0"/>
        <v>0</v>
      </c>
      <c r="M5" s="32">
        <f t="shared" si="0"/>
        <v>0</v>
      </c>
      <c r="N5" s="32">
        <f t="shared" si="0"/>
        <v>0</v>
      </c>
      <c r="O5" s="32">
        <f t="shared" si="0"/>
        <v>0</v>
      </c>
      <c r="P5" s="32">
        <f t="shared" si="0"/>
        <v>0</v>
      </c>
      <c r="Q5" s="32">
        <f t="shared" si="0"/>
        <v>0</v>
      </c>
      <c r="R5" s="32">
        <f t="shared" si="0"/>
        <v>0</v>
      </c>
      <c r="S5" s="32">
        <f t="shared" si="0"/>
        <v>2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x14ac:dyDescent="0.2">
      <c r="A6" s="31"/>
      <c r="B6" s="31"/>
      <c r="C6" s="31"/>
      <c r="D6" s="5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x14ac:dyDescent="0.2">
      <c r="A7" s="65" t="s">
        <v>144</v>
      </c>
      <c r="B7" s="65" t="s">
        <v>145</v>
      </c>
      <c r="C7" s="65" t="s">
        <v>146</v>
      </c>
      <c r="D7" s="154">
        <v>2</v>
      </c>
      <c r="E7" s="65" t="s">
        <v>28</v>
      </c>
      <c r="F7" s="65" t="s">
        <v>28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 t="s">
        <v>28</v>
      </c>
    </row>
    <row r="8" spans="1:34" x14ac:dyDescent="0.2">
      <c r="A8" s="65" t="s">
        <v>144</v>
      </c>
      <c r="B8" s="65" t="s">
        <v>147</v>
      </c>
      <c r="C8" s="65" t="s">
        <v>148</v>
      </c>
      <c r="D8" s="154">
        <v>2</v>
      </c>
      <c r="E8" s="65" t="s">
        <v>28</v>
      </c>
      <c r="F8" s="65" t="s">
        <v>28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 t="s">
        <v>28</v>
      </c>
    </row>
    <row r="9" spans="1:34" x14ac:dyDescent="0.2">
      <c r="A9" s="65" t="s">
        <v>144</v>
      </c>
      <c r="B9" s="65" t="s">
        <v>149</v>
      </c>
      <c r="C9" s="65" t="s">
        <v>150</v>
      </c>
      <c r="D9" s="154">
        <v>2</v>
      </c>
      <c r="E9" s="65" t="s">
        <v>28</v>
      </c>
      <c r="F9" s="65" t="s">
        <v>28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 t="s">
        <v>28</v>
      </c>
    </row>
    <row r="10" spans="1:34" x14ac:dyDescent="0.2">
      <c r="A10" s="65" t="s">
        <v>144</v>
      </c>
      <c r="B10" s="65" t="s">
        <v>153</v>
      </c>
      <c r="C10" s="65" t="s">
        <v>154</v>
      </c>
      <c r="D10" s="154">
        <v>1</v>
      </c>
      <c r="E10" s="65" t="s">
        <v>28</v>
      </c>
      <c r="F10" s="65" t="s">
        <v>28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 t="s">
        <v>28</v>
      </c>
    </row>
    <row r="11" spans="1:34" x14ac:dyDescent="0.2">
      <c r="A11" s="65" t="s">
        <v>144</v>
      </c>
      <c r="B11" s="65" t="s">
        <v>155</v>
      </c>
      <c r="C11" s="65" t="s">
        <v>156</v>
      </c>
      <c r="D11" s="154">
        <v>1</v>
      </c>
      <c r="E11" s="65" t="s">
        <v>28</v>
      </c>
      <c r="F11" s="65" t="s">
        <v>28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 t="s">
        <v>28</v>
      </c>
    </row>
    <row r="12" spans="1:34" x14ac:dyDescent="0.2">
      <c r="A12" s="65" t="s">
        <v>144</v>
      </c>
      <c r="B12" s="65" t="s">
        <v>157</v>
      </c>
      <c r="C12" s="65" t="s">
        <v>158</v>
      </c>
      <c r="D12" s="154">
        <v>1</v>
      </c>
      <c r="E12" s="65" t="s">
        <v>28</v>
      </c>
      <c r="F12" s="65" t="s">
        <v>28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 t="s">
        <v>28</v>
      </c>
    </row>
    <row r="13" spans="1:34" x14ac:dyDescent="0.2">
      <c r="A13" s="65" t="s">
        <v>144</v>
      </c>
      <c r="B13" s="65" t="s">
        <v>159</v>
      </c>
      <c r="C13" s="65" t="s">
        <v>160</v>
      </c>
      <c r="D13" s="154">
        <v>1</v>
      </c>
      <c r="E13" s="65" t="s">
        <v>28</v>
      </c>
      <c r="F13" s="65" t="s">
        <v>28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 t="s">
        <v>28</v>
      </c>
    </row>
    <row r="14" spans="1:34" x14ac:dyDescent="0.2">
      <c r="A14" s="65" t="s">
        <v>144</v>
      </c>
      <c r="B14" s="65" t="s">
        <v>161</v>
      </c>
      <c r="C14" s="65" t="s">
        <v>162</v>
      </c>
      <c r="D14" s="154">
        <v>1</v>
      </c>
      <c r="E14" s="65" t="s">
        <v>28</v>
      </c>
      <c r="F14" s="65" t="s">
        <v>28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 t="s">
        <v>28</v>
      </c>
    </row>
    <row r="15" spans="1:34" x14ac:dyDescent="0.2">
      <c r="A15" s="65" t="s">
        <v>144</v>
      </c>
      <c r="B15" s="65" t="s">
        <v>163</v>
      </c>
      <c r="C15" s="65" t="s">
        <v>164</v>
      </c>
      <c r="D15" s="154">
        <v>1</v>
      </c>
      <c r="E15" s="65" t="s">
        <v>28</v>
      </c>
      <c r="F15" s="65" t="s">
        <v>28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 t="s">
        <v>28</v>
      </c>
    </row>
    <row r="16" spans="1:34" ht="12.75" customHeight="1" x14ac:dyDescent="0.2">
      <c r="A16" s="65" t="s">
        <v>144</v>
      </c>
      <c r="B16" s="65" t="s">
        <v>165</v>
      </c>
      <c r="C16" s="65" t="s">
        <v>166</v>
      </c>
      <c r="D16" s="154">
        <v>2</v>
      </c>
      <c r="E16" s="65" t="s">
        <v>28</v>
      </c>
      <c r="F16" s="65" t="s">
        <v>28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 t="s">
        <v>28</v>
      </c>
    </row>
    <row r="17" spans="1:19" ht="12.75" customHeight="1" x14ac:dyDescent="0.2">
      <c r="A17" s="65" t="s">
        <v>144</v>
      </c>
      <c r="B17" s="65" t="s">
        <v>167</v>
      </c>
      <c r="C17" s="65" t="s">
        <v>168</v>
      </c>
      <c r="D17" s="154">
        <v>2</v>
      </c>
      <c r="E17" s="65" t="s">
        <v>28</v>
      </c>
      <c r="F17" s="65" t="s">
        <v>28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 t="s">
        <v>28</v>
      </c>
    </row>
    <row r="18" spans="1:19" ht="12.75" customHeight="1" x14ac:dyDescent="0.2">
      <c r="A18" s="66" t="s">
        <v>144</v>
      </c>
      <c r="B18" s="66" t="s">
        <v>169</v>
      </c>
      <c r="C18" s="66" t="s">
        <v>170</v>
      </c>
      <c r="D18" s="155">
        <v>2</v>
      </c>
      <c r="E18" s="66" t="s">
        <v>28</v>
      </c>
      <c r="F18" s="66" t="s">
        <v>28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 t="s">
        <v>28</v>
      </c>
    </row>
    <row r="19" spans="1:19" x14ac:dyDescent="0.2">
      <c r="A19" s="31"/>
      <c r="B19" s="32">
        <f>COUNTA(B7:B18)</f>
        <v>12</v>
      </c>
      <c r="C19" s="55"/>
      <c r="D19" s="69"/>
      <c r="E19" s="32">
        <f t="shared" ref="E19:S19" si="1">COUNTIF(E7:E18,"Yes")</f>
        <v>12</v>
      </c>
      <c r="F19" s="32">
        <f t="shared" si="1"/>
        <v>12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1"/>
        <v>0</v>
      </c>
      <c r="Q19" s="32">
        <f t="shared" si="1"/>
        <v>0</v>
      </c>
      <c r="R19" s="32">
        <f t="shared" si="1"/>
        <v>0</v>
      </c>
      <c r="S19" s="32">
        <f t="shared" si="1"/>
        <v>12</v>
      </c>
    </row>
    <row r="20" spans="1:19" x14ac:dyDescent="0.2">
      <c r="A20" s="31"/>
      <c r="B20" s="44"/>
      <c r="C20" s="31"/>
      <c r="D20" s="5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.75" customHeight="1" x14ac:dyDescent="0.2">
      <c r="A21" s="65" t="s">
        <v>171</v>
      </c>
      <c r="B21" s="65" t="s">
        <v>172</v>
      </c>
      <c r="C21" s="65" t="s">
        <v>173</v>
      </c>
      <c r="D21" s="154">
        <v>2</v>
      </c>
      <c r="E21" s="65" t="s">
        <v>28</v>
      </c>
      <c r="F21" s="65" t="s">
        <v>28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 t="s">
        <v>28</v>
      </c>
    </row>
    <row r="22" spans="1:19" ht="12.75" customHeight="1" x14ac:dyDescent="0.2">
      <c r="A22" s="65" t="s">
        <v>171</v>
      </c>
      <c r="B22" s="65" t="s">
        <v>174</v>
      </c>
      <c r="C22" s="65" t="s">
        <v>175</v>
      </c>
      <c r="D22" s="154">
        <v>2</v>
      </c>
      <c r="E22" s="65" t="s">
        <v>28</v>
      </c>
      <c r="F22" s="65" t="s">
        <v>28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 t="s">
        <v>28</v>
      </c>
    </row>
    <row r="23" spans="1:19" ht="12.75" customHeight="1" x14ac:dyDescent="0.2">
      <c r="A23" s="65" t="s">
        <v>171</v>
      </c>
      <c r="B23" s="65" t="s">
        <v>176</v>
      </c>
      <c r="C23" s="65" t="s">
        <v>177</v>
      </c>
      <c r="D23" s="154">
        <v>2</v>
      </c>
      <c r="E23" s="65" t="s">
        <v>28</v>
      </c>
      <c r="F23" s="65" t="s">
        <v>28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 t="s">
        <v>28</v>
      </c>
    </row>
    <row r="24" spans="1:19" ht="12.75" customHeight="1" x14ac:dyDescent="0.2">
      <c r="A24" s="65" t="s">
        <v>171</v>
      </c>
      <c r="B24" s="65" t="s">
        <v>178</v>
      </c>
      <c r="C24" s="65" t="s">
        <v>179</v>
      </c>
      <c r="D24" s="154">
        <v>1</v>
      </c>
      <c r="E24" s="65" t="s">
        <v>28</v>
      </c>
      <c r="F24" s="65" t="s">
        <v>28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 t="s">
        <v>28</v>
      </c>
    </row>
    <row r="25" spans="1:19" ht="12.75" customHeight="1" x14ac:dyDescent="0.2">
      <c r="A25" s="65" t="s">
        <v>171</v>
      </c>
      <c r="B25" s="65" t="s">
        <v>180</v>
      </c>
      <c r="C25" s="65" t="s">
        <v>181</v>
      </c>
      <c r="D25" s="154">
        <v>1</v>
      </c>
      <c r="E25" s="65" t="s">
        <v>28</v>
      </c>
      <c r="F25" s="65" t="s">
        <v>28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 t="s">
        <v>28</v>
      </c>
    </row>
    <row r="26" spans="1:19" ht="12.75" customHeight="1" x14ac:dyDescent="0.2">
      <c r="A26" s="65" t="s">
        <v>171</v>
      </c>
      <c r="B26" s="65" t="s">
        <v>182</v>
      </c>
      <c r="C26" s="65" t="s">
        <v>183</v>
      </c>
      <c r="D26" s="154">
        <v>1</v>
      </c>
      <c r="E26" s="65" t="s">
        <v>28</v>
      </c>
      <c r="F26" s="65" t="s">
        <v>28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 t="s">
        <v>28</v>
      </c>
    </row>
    <row r="27" spans="1:19" ht="12.75" customHeight="1" x14ac:dyDescent="0.2">
      <c r="A27" s="66" t="s">
        <v>171</v>
      </c>
      <c r="B27" s="66" t="s">
        <v>184</v>
      </c>
      <c r="C27" s="66" t="s">
        <v>185</v>
      </c>
      <c r="D27" s="155">
        <v>1</v>
      </c>
      <c r="E27" s="66" t="s">
        <v>28</v>
      </c>
      <c r="F27" s="66" t="s">
        <v>28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 t="s">
        <v>28</v>
      </c>
    </row>
    <row r="28" spans="1:19" x14ac:dyDescent="0.2">
      <c r="A28" s="31"/>
      <c r="B28" s="32">
        <f>COUNTA(B21:B27)</f>
        <v>7</v>
      </c>
      <c r="C28" s="55"/>
      <c r="D28" s="69"/>
      <c r="E28" s="32">
        <f t="shared" ref="E28:S28" si="2">COUNTIF(E21:E27,"Yes")</f>
        <v>7</v>
      </c>
      <c r="F28" s="32">
        <f t="shared" si="2"/>
        <v>7</v>
      </c>
      <c r="G28" s="32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2">
        <f t="shared" si="2"/>
        <v>0</v>
      </c>
      <c r="N28" s="32">
        <f t="shared" si="2"/>
        <v>0</v>
      </c>
      <c r="O28" s="32">
        <f t="shared" si="2"/>
        <v>0</v>
      </c>
      <c r="P28" s="32">
        <f t="shared" si="2"/>
        <v>0</v>
      </c>
      <c r="Q28" s="32">
        <f t="shared" si="2"/>
        <v>0</v>
      </c>
      <c r="R28" s="32">
        <f t="shared" si="2"/>
        <v>0</v>
      </c>
      <c r="S28" s="32">
        <f t="shared" si="2"/>
        <v>7</v>
      </c>
    </row>
    <row r="29" spans="1:19" x14ac:dyDescent="0.2">
      <c r="A29" s="45"/>
      <c r="B29" s="45"/>
      <c r="C29" s="82"/>
      <c r="D29" s="6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66" t="s">
        <v>186</v>
      </c>
      <c r="B30" s="66" t="s">
        <v>187</v>
      </c>
      <c r="C30" s="66" t="s">
        <v>188</v>
      </c>
      <c r="D30" s="155">
        <v>1</v>
      </c>
      <c r="E30" s="66" t="s">
        <v>28</v>
      </c>
      <c r="F30" s="66" t="s">
        <v>28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 t="s">
        <v>28</v>
      </c>
    </row>
    <row r="31" spans="1:19" x14ac:dyDescent="0.2">
      <c r="A31" s="31"/>
      <c r="B31" s="32">
        <f>COUNTA(B30:B30)</f>
        <v>1</v>
      </c>
      <c r="C31" s="118"/>
      <c r="D31" s="69"/>
      <c r="E31" s="32">
        <f t="shared" ref="E31:S31" si="3">COUNTIF(E30:E30,"Yes")</f>
        <v>1</v>
      </c>
      <c r="F31" s="32">
        <f t="shared" si="3"/>
        <v>1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 t="shared" si="3"/>
        <v>1</v>
      </c>
    </row>
    <row r="32" spans="1:19" x14ac:dyDescent="0.2">
      <c r="A32" s="45"/>
      <c r="B32" s="45"/>
      <c r="C32" s="82"/>
      <c r="D32" s="6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66" t="s">
        <v>195</v>
      </c>
      <c r="B33" s="66" t="s">
        <v>196</v>
      </c>
      <c r="C33" s="66" t="s">
        <v>197</v>
      </c>
      <c r="D33" s="155">
        <v>1</v>
      </c>
      <c r="E33" s="66" t="s">
        <v>28</v>
      </c>
      <c r="F33" s="66" t="s">
        <v>28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 t="s">
        <v>28</v>
      </c>
    </row>
    <row r="34" spans="1:19" x14ac:dyDescent="0.2">
      <c r="A34" s="31"/>
      <c r="B34" s="32">
        <f>COUNTA(B33:B33)</f>
        <v>1</v>
      </c>
      <c r="C34" s="118"/>
      <c r="D34" s="69"/>
      <c r="E34" s="32">
        <f t="shared" ref="E34:S34" si="4">COUNTIF(E33:E33,"Yes")</f>
        <v>1</v>
      </c>
      <c r="F34" s="32">
        <f t="shared" si="4"/>
        <v>1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>
        <f t="shared" si="4"/>
        <v>0</v>
      </c>
      <c r="N34" s="32">
        <f t="shared" si="4"/>
        <v>0</v>
      </c>
      <c r="O34" s="32">
        <f t="shared" si="4"/>
        <v>0</v>
      </c>
      <c r="P34" s="32">
        <f t="shared" si="4"/>
        <v>0</v>
      </c>
      <c r="Q34" s="32">
        <f t="shared" si="4"/>
        <v>0</v>
      </c>
      <c r="R34" s="32">
        <f t="shared" si="4"/>
        <v>0</v>
      </c>
      <c r="S34" s="32">
        <f t="shared" si="4"/>
        <v>1</v>
      </c>
    </row>
    <row r="35" spans="1:19" x14ac:dyDescent="0.2">
      <c r="A35" s="45"/>
      <c r="B35" s="45"/>
      <c r="C35" s="82"/>
      <c r="D35" s="6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 customHeight="1" x14ac:dyDescent="0.2">
      <c r="A36" s="66" t="s">
        <v>198</v>
      </c>
      <c r="B36" s="66" t="s">
        <v>199</v>
      </c>
      <c r="C36" s="66" t="s">
        <v>200</v>
      </c>
      <c r="D36" s="155">
        <v>1</v>
      </c>
      <c r="E36" s="66" t="s">
        <v>28</v>
      </c>
      <c r="F36" s="66" t="s">
        <v>28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 t="s">
        <v>28</v>
      </c>
    </row>
    <row r="37" spans="1:19" x14ac:dyDescent="0.2">
      <c r="A37" s="31"/>
      <c r="B37" s="32">
        <f>COUNTA(B36:B36)</f>
        <v>1</v>
      </c>
      <c r="C37" s="118"/>
      <c r="E37" s="32">
        <f t="shared" ref="E37:S37" si="5">COUNTIF(E36:E36,"Yes")</f>
        <v>1</v>
      </c>
      <c r="F37" s="32">
        <f t="shared" si="5"/>
        <v>1</v>
      </c>
      <c r="G37" s="32">
        <f t="shared" si="5"/>
        <v>0</v>
      </c>
      <c r="H37" s="32">
        <f t="shared" si="5"/>
        <v>0</v>
      </c>
      <c r="I37" s="32">
        <f t="shared" si="5"/>
        <v>0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0</v>
      </c>
      <c r="N37" s="32">
        <f t="shared" si="5"/>
        <v>0</v>
      </c>
      <c r="O37" s="32">
        <f t="shared" si="5"/>
        <v>0</v>
      </c>
      <c r="P37" s="32">
        <f t="shared" si="5"/>
        <v>0</v>
      </c>
      <c r="Q37" s="32">
        <f t="shared" si="5"/>
        <v>0</v>
      </c>
      <c r="R37" s="32">
        <f t="shared" si="5"/>
        <v>0</v>
      </c>
      <c r="S37" s="32">
        <f t="shared" si="5"/>
        <v>1</v>
      </c>
    </row>
    <row r="38" spans="1:19" x14ac:dyDescent="0.2">
      <c r="A38" s="45"/>
      <c r="B38" s="45"/>
      <c r="C38" s="82"/>
      <c r="D38" s="8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4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x14ac:dyDescent="0.2">
      <c r="A40" s="46"/>
      <c r="C40" s="94" t="s">
        <v>62</v>
      </c>
      <c r="D40" s="94"/>
      <c r="E40" s="95"/>
      <c r="F40" s="95"/>
      <c r="G40" s="95"/>
      <c r="H40" s="95"/>
      <c r="I40" s="95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x14ac:dyDescent="0.2">
      <c r="A41" s="46"/>
      <c r="B41" s="86"/>
      <c r="C41" s="96"/>
      <c r="D41" s="96"/>
      <c r="E41" s="97"/>
      <c r="F41" s="98"/>
      <c r="G41" s="99" t="s">
        <v>96</v>
      </c>
      <c r="H41" s="91">
        <f>SUM(B5+B19+B28+B31+B34+B37)</f>
        <v>24</v>
      </c>
      <c r="I41" s="95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2">
      <c r="B42" s="85"/>
      <c r="C42" s="96"/>
      <c r="D42" s="96"/>
      <c r="E42" s="97"/>
      <c r="F42" s="97"/>
      <c r="G42" s="100" t="s">
        <v>99</v>
      </c>
      <c r="H42" s="91">
        <f>SUM(E5+E19+E28+E31+E34+E37)</f>
        <v>24</v>
      </c>
      <c r="I42" s="96"/>
    </row>
    <row r="43" spans="1:19" x14ac:dyDescent="0.2">
      <c r="B43" s="85"/>
      <c r="C43" s="96"/>
      <c r="D43" s="96"/>
      <c r="E43" s="97"/>
      <c r="F43" s="97"/>
      <c r="G43" s="100" t="s">
        <v>100</v>
      </c>
      <c r="H43" s="91">
        <f>SUM(F5+F19+F28+F31+F34+F37)</f>
        <v>24</v>
      </c>
      <c r="I43" s="96"/>
    </row>
    <row r="44" spans="1:19" x14ac:dyDescent="0.2">
      <c r="B44" s="85"/>
      <c r="C44" s="96"/>
      <c r="D44" s="96"/>
      <c r="E44" s="96"/>
      <c r="F44" s="96"/>
      <c r="G44" s="96"/>
      <c r="H44" s="96"/>
      <c r="I44" s="96"/>
    </row>
    <row r="45" spans="1:19" x14ac:dyDescent="0.2">
      <c r="B45" s="85"/>
      <c r="C45" s="94" t="s">
        <v>101</v>
      </c>
      <c r="D45" s="94"/>
      <c r="E45" s="96"/>
      <c r="F45" s="96"/>
      <c r="G45" s="96"/>
      <c r="H45" s="101" t="s">
        <v>91</v>
      </c>
      <c r="I45" s="101" t="s">
        <v>102</v>
      </c>
    </row>
    <row r="46" spans="1:19" x14ac:dyDescent="0.2">
      <c r="B46" s="85"/>
      <c r="C46" s="96"/>
      <c r="D46" s="96"/>
      <c r="E46" s="96"/>
      <c r="F46" s="96"/>
      <c r="G46" s="102" t="s">
        <v>107</v>
      </c>
      <c r="H46" s="91">
        <f>SUM(G5+G19+G28+G31+G34+G37)</f>
        <v>0</v>
      </c>
      <c r="I46" s="104">
        <f>H46/(H59)</f>
        <v>0</v>
      </c>
    </row>
    <row r="47" spans="1:19" x14ac:dyDescent="0.2">
      <c r="B47" s="85"/>
      <c r="C47" s="96"/>
      <c r="D47" s="96"/>
      <c r="E47" s="96"/>
      <c r="F47" s="96"/>
      <c r="G47" s="102" t="s">
        <v>108</v>
      </c>
      <c r="H47" s="91">
        <f>SUM(H5+H19+H28+H31+H34+H37)</f>
        <v>0</v>
      </c>
      <c r="I47" s="104">
        <f>H47/H59</f>
        <v>0</v>
      </c>
    </row>
    <row r="48" spans="1:19" x14ac:dyDescent="0.2">
      <c r="B48" s="85"/>
      <c r="C48" s="96"/>
      <c r="D48" s="96"/>
      <c r="E48" s="96"/>
      <c r="F48" s="96"/>
      <c r="G48" s="102" t="s">
        <v>109</v>
      </c>
      <c r="H48" s="91">
        <f>SUM(I5+I19+I28+I31+I34+I37)</f>
        <v>0</v>
      </c>
      <c r="I48" s="104">
        <f>H48/H59</f>
        <v>0</v>
      </c>
    </row>
    <row r="49" spans="2:9" x14ac:dyDescent="0.2">
      <c r="B49" s="85"/>
      <c r="C49" s="96"/>
      <c r="D49" s="96"/>
      <c r="E49" s="96"/>
      <c r="F49" s="96"/>
      <c r="G49" s="102" t="s">
        <v>110</v>
      </c>
      <c r="H49" s="91">
        <f>SUM(J5+J19+J28+J31+J34+J37)</f>
        <v>0</v>
      </c>
      <c r="I49" s="104">
        <f>H49/H59</f>
        <v>0</v>
      </c>
    </row>
    <row r="50" spans="2:9" x14ac:dyDescent="0.2">
      <c r="B50" s="85"/>
      <c r="C50" s="96"/>
      <c r="D50" s="96"/>
      <c r="E50" s="96"/>
      <c r="F50" s="96"/>
      <c r="G50" s="102" t="s">
        <v>111</v>
      </c>
      <c r="H50" s="91">
        <f>SUM(K5+K19+K28+K31+K34+K37)</f>
        <v>0</v>
      </c>
      <c r="I50" s="104">
        <f>H50/H59</f>
        <v>0</v>
      </c>
    </row>
    <row r="51" spans="2:9" x14ac:dyDescent="0.2">
      <c r="B51" s="85"/>
      <c r="C51" s="96"/>
      <c r="D51" s="96"/>
      <c r="E51" s="96"/>
      <c r="F51" s="96"/>
      <c r="G51" s="102" t="s">
        <v>112</v>
      </c>
      <c r="H51" s="91">
        <f>SUM(L5+L19+L28+L31+L34+L37)</f>
        <v>0</v>
      </c>
      <c r="I51" s="104">
        <f>H51/H59</f>
        <v>0</v>
      </c>
    </row>
    <row r="52" spans="2:9" x14ac:dyDescent="0.2">
      <c r="B52" s="85"/>
      <c r="C52" s="96"/>
      <c r="D52" s="96"/>
      <c r="E52" s="96"/>
      <c r="F52" s="96"/>
      <c r="G52" s="102" t="s">
        <v>113</v>
      </c>
      <c r="H52" s="91">
        <f>SUM(M5+M19+M28+M31+M34+M37)</f>
        <v>0</v>
      </c>
      <c r="I52" s="104">
        <f>H52/H59</f>
        <v>0</v>
      </c>
    </row>
    <row r="53" spans="2:9" x14ac:dyDescent="0.2">
      <c r="B53" s="85"/>
      <c r="C53" s="96"/>
      <c r="D53" s="96"/>
      <c r="E53" s="96"/>
      <c r="F53" s="96"/>
      <c r="G53" s="102" t="s">
        <v>114</v>
      </c>
      <c r="H53" s="91">
        <f>SUM(N5+N19+N28+N31+N34+N37)</f>
        <v>0</v>
      </c>
      <c r="I53" s="104">
        <f>H53/H59</f>
        <v>0</v>
      </c>
    </row>
    <row r="54" spans="2:9" x14ac:dyDescent="0.2">
      <c r="B54" s="85"/>
      <c r="C54" s="96"/>
      <c r="D54" s="96"/>
      <c r="E54" s="96"/>
      <c r="F54" s="96"/>
      <c r="G54" s="102" t="s">
        <v>115</v>
      </c>
      <c r="H54" s="91">
        <f>SUM(O5+O19+O28+O31+O34+O37)</f>
        <v>0</v>
      </c>
      <c r="I54" s="104">
        <f>H54/H59</f>
        <v>0</v>
      </c>
    </row>
    <row r="55" spans="2:9" x14ac:dyDescent="0.2">
      <c r="B55" s="85"/>
      <c r="C55" s="96"/>
      <c r="D55" s="96"/>
      <c r="E55" s="96"/>
      <c r="F55" s="96"/>
      <c r="G55" s="102" t="s">
        <v>116</v>
      </c>
      <c r="H55" s="91">
        <f>SUM(P5+P19+P28+P31+P34+P37)</f>
        <v>0</v>
      </c>
      <c r="I55" s="104">
        <f>H55/H59</f>
        <v>0</v>
      </c>
    </row>
    <row r="56" spans="2:9" x14ac:dyDescent="0.2">
      <c r="B56" s="85"/>
      <c r="C56" s="96"/>
      <c r="D56" s="96"/>
      <c r="E56" s="96"/>
      <c r="F56" s="96"/>
      <c r="G56" s="102" t="s">
        <v>117</v>
      </c>
      <c r="H56" s="91">
        <f>SUM(Q5+Q19+Q28+Q31+Q34+Q37)</f>
        <v>0</v>
      </c>
      <c r="I56" s="104">
        <f>H56/H59</f>
        <v>0</v>
      </c>
    </row>
    <row r="57" spans="2:9" x14ac:dyDescent="0.2">
      <c r="B57" s="85"/>
      <c r="C57" s="96"/>
      <c r="D57" s="96"/>
      <c r="E57" s="96"/>
      <c r="F57" s="96"/>
      <c r="G57" s="102" t="s">
        <v>118</v>
      </c>
      <c r="H57" s="91">
        <f>SUM(R5+R19+R28+R31+R34+R37)</f>
        <v>0</v>
      </c>
      <c r="I57" s="104">
        <f>H57/H59</f>
        <v>0</v>
      </c>
    </row>
    <row r="58" spans="2:9" x14ac:dyDescent="0.2">
      <c r="B58" s="85"/>
      <c r="C58" s="96"/>
      <c r="D58" s="96"/>
      <c r="E58" s="96"/>
      <c r="F58" s="96"/>
      <c r="G58" s="102" t="s">
        <v>119</v>
      </c>
      <c r="H58" s="114">
        <f>SUM(S5+S19+S28+S31+S34+S37)</f>
        <v>24</v>
      </c>
      <c r="I58" s="106">
        <f>H58/H59</f>
        <v>1</v>
      </c>
    </row>
    <row r="59" spans="2:9" x14ac:dyDescent="0.2">
      <c r="B59" s="85"/>
      <c r="C59" s="96"/>
      <c r="D59" s="96"/>
      <c r="E59" s="96"/>
      <c r="F59" s="96"/>
      <c r="G59" s="102"/>
      <c r="H59" s="113">
        <f>SUM(H46:H58)</f>
        <v>24</v>
      </c>
      <c r="I59" s="105">
        <f>SUM(I46:I58)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Louisiana Beaches</oddHeader>
    <oddFooter>&amp;R&amp;P of &amp;N</oddFooter>
  </headerFooter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88"/>
  <sheetViews>
    <sheetView zoomScaleNormal="100" workbookViewId="0">
      <pane ySplit="1" topLeftCell="A2" activePane="bottomLeft" state="frozen"/>
      <selection pane="bottomLeft" activeCell="L75" sqref="L75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0" customWidth="1"/>
    <col min="4" max="4" width="7" style="20" customWidth="1"/>
    <col min="5" max="5" width="16.7109375" style="1" customWidth="1"/>
    <col min="6" max="7" width="13" style="21" customWidth="1"/>
    <col min="8" max="8" width="9.28515625" style="22" customWidth="1"/>
    <col min="9" max="11" width="12.28515625" style="1" customWidth="1"/>
    <col min="12" max="16384" width="9.140625" style="1"/>
  </cols>
  <sheetData>
    <row r="1" spans="1:11" ht="37.5" customHeight="1" x14ac:dyDescent="0.15">
      <c r="A1" s="24" t="s">
        <v>205</v>
      </c>
      <c r="B1" s="24" t="s">
        <v>12</v>
      </c>
      <c r="C1" s="24" t="s">
        <v>63</v>
      </c>
      <c r="D1" s="3" t="s">
        <v>66</v>
      </c>
      <c r="E1" s="24" t="s">
        <v>82</v>
      </c>
      <c r="F1" s="25" t="s">
        <v>83</v>
      </c>
      <c r="G1" s="25" t="s">
        <v>84</v>
      </c>
      <c r="H1" s="26" t="s">
        <v>85</v>
      </c>
      <c r="I1" s="24" t="s">
        <v>86</v>
      </c>
      <c r="J1" s="24" t="s">
        <v>87</v>
      </c>
      <c r="K1" s="24" t="s">
        <v>88</v>
      </c>
    </row>
    <row r="2" spans="1:11" ht="12.75" customHeight="1" x14ac:dyDescent="0.15">
      <c r="A2" s="154" t="s">
        <v>139</v>
      </c>
      <c r="B2" s="154" t="s">
        <v>140</v>
      </c>
      <c r="C2" s="154" t="s">
        <v>141</v>
      </c>
      <c r="D2" s="65">
        <v>1</v>
      </c>
      <c r="E2" s="154" t="s">
        <v>32</v>
      </c>
      <c r="F2" s="163">
        <v>40669</v>
      </c>
      <c r="G2" s="163">
        <v>40676</v>
      </c>
      <c r="H2" s="65">
        <v>7</v>
      </c>
      <c r="I2" s="65" t="s">
        <v>30</v>
      </c>
      <c r="J2" s="65" t="s">
        <v>31</v>
      </c>
      <c r="K2" s="65" t="s">
        <v>22</v>
      </c>
    </row>
    <row r="3" spans="1:11" ht="12.75" customHeight="1" x14ac:dyDescent="0.15">
      <c r="A3" s="154" t="s">
        <v>139</v>
      </c>
      <c r="B3" s="154" t="s">
        <v>140</v>
      </c>
      <c r="C3" s="154" t="s">
        <v>141</v>
      </c>
      <c r="D3" s="65">
        <v>1</v>
      </c>
      <c r="E3" s="154" t="s">
        <v>32</v>
      </c>
      <c r="F3" s="163">
        <v>40774</v>
      </c>
      <c r="G3" s="163">
        <v>40847</v>
      </c>
      <c r="H3" s="65">
        <v>73</v>
      </c>
      <c r="I3" s="65" t="s">
        <v>30</v>
      </c>
      <c r="J3" s="65" t="s">
        <v>31</v>
      </c>
      <c r="K3" s="65" t="s">
        <v>22</v>
      </c>
    </row>
    <row r="4" spans="1:11" ht="12.75" customHeight="1" x14ac:dyDescent="0.15">
      <c r="A4" s="154" t="s">
        <v>139</v>
      </c>
      <c r="B4" s="154" t="s">
        <v>142</v>
      </c>
      <c r="C4" s="154" t="s">
        <v>143</v>
      </c>
      <c r="D4" s="65">
        <v>1</v>
      </c>
      <c r="E4" s="154" t="s">
        <v>32</v>
      </c>
      <c r="F4" s="163">
        <v>40669</v>
      </c>
      <c r="G4" s="163">
        <v>40676</v>
      </c>
      <c r="H4" s="65">
        <v>7</v>
      </c>
      <c r="I4" s="65" t="s">
        <v>30</v>
      </c>
      <c r="J4" s="65" t="s">
        <v>31</v>
      </c>
      <c r="K4" s="65" t="s">
        <v>22</v>
      </c>
    </row>
    <row r="5" spans="1:11" ht="12.75" customHeight="1" x14ac:dyDescent="0.15">
      <c r="A5" s="154" t="s">
        <v>139</v>
      </c>
      <c r="B5" s="154" t="s">
        <v>142</v>
      </c>
      <c r="C5" s="154" t="s">
        <v>143</v>
      </c>
      <c r="D5" s="65">
        <v>1</v>
      </c>
      <c r="E5" s="154" t="s">
        <v>32</v>
      </c>
      <c r="F5" s="163">
        <v>40732</v>
      </c>
      <c r="G5" s="163">
        <v>40739</v>
      </c>
      <c r="H5" s="65">
        <v>7</v>
      </c>
      <c r="I5" s="65" t="s">
        <v>30</v>
      </c>
      <c r="J5" s="65" t="s">
        <v>31</v>
      </c>
      <c r="K5" s="65" t="s">
        <v>22</v>
      </c>
    </row>
    <row r="6" spans="1:11" ht="12.75" customHeight="1" x14ac:dyDescent="0.15">
      <c r="A6" s="155" t="s">
        <v>139</v>
      </c>
      <c r="B6" s="155" t="s">
        <v>142</v>
      </c>
      <c r="C6" s="155" t="s">
        <v>143</v>
      </c>
      <c r="D6" s="66">
        <v>1</v>
      </c>
      <c r="E6" s="155" t="s">
        <v>32</v>
      </c>
      <c r="F6" s="165">
        <v>40746</v>
      </c>
      <c r="G6" s="165">
        <v>40847</v>
      </c>
      <c r="H6" s="66">
        <v>101</v>
      </c>
      <c r="I6" s="66" t="s">
        <v>30</v>
      </c>
      <c r="J6" s="66" t="s">
        <v>31</v>
      </c>
      <c r="K6" s="66" t="s">
        <v>22</v>
      </c>
    </row>
    <row r="7" spans="1:11" ht="12.75" customHeight="1" x14ac:dyDescent="0.15">
      <c r="A7" s="31"/>
      <c r="B7" s="57">
        <f>SUM(IF(FREQUENCY(MATCH(B2:B6,B2:B6,0),MATCH(B2:B6,B2:B6,0))&gt;0,1))</f>
        <v>2</v>
      </c>
      <c r="C7" s="32"/>
      <c r="D7" s="32"/>
      <c r="E7" s="28">
        <f>COUNTA(E2:E6)</f>
        <v>5</v>
      </c>
      <c r="F7" s="28"/>
      <c r="G7" s="28"/>
      <c r="H7" s="28">
        <f>SUM(H2:H6)</f>
        <v>195</v>
      </c>
      <c r="I7" s="31"/>
      <c r="J7" s="31"/>
      <c r="K7" s="31"/>
    </row>
    <row r="8" spans="1:11" ht="12.75" customHeight="1" x14ac:dyDescent="0.15">
      <c r="A8" s="28"/>
      <c r="B8" s="28"/>
      <c r="C8" s="28"/>
      <c r="D8" s="28"/>
      <c r="E8" s="28"/>
      <c r="F8" s="149"/>
      <c r="G8" s="149"/>
      <c r="H8" s="131"/>
      <c r="I8" s="28"/>
      <c r="J8" s="28"/>
      <c r="K8" s="28"/>
    </row>
    <row r="9" spans="1:11" ht="12.75" customHeight="1" x14ac:dyDescent="0.15">
      <c r="A9" s="65" t="s">
        <v>144</v>
      </c>
      <c r="B9" s="65" t="s">
        <v>145</v>
      </c>
      <c r="C9" s="65" t="s">
        <v>146</v>
      </c>
      <c r="D9" s="65">
        <v>2</v>
      </c>
      <c r="E9" s="65" t="s">
        <v>32</v>
      </c>
      <c r="F9" s="163">
        <v>40669</v>
      </c>
      <c r="G9" s="163">
        <v>40788</v>
      </c>
      <c r="H9" s="65">
        <v>119</v>
      </c>
      <c r="I9" s="65" t="s">
        <v>30</v>
      </c>
      <c r="J9" s="65" t="s">
        <v>31</v>
      </c>
      <c r="K9" s="65" t="s">
        <v>22</v>
      </c>
    </row>
    <row r="10" spans="1:11" ht="12.75" customHeight="1" x14ac:dyDescent="0.15">
      <c r="A10" s="65" t="s">
        <v>144</v>
      </c>
      <c r="B10" s="65" t="s">
        <v>145</v>
      </c>
      <c r="C10" s="65" t="s">
        <v>146</v>
      </c>
      <c r="D10" s="65">
        <v>2</v>
      </c>
      <c r="E10" s="65" t="s">
        <v>32</v>
      </c>
      <c r="F10" s="163">
        <v>40795</v>
      </c>
      <c r="G10" s="163">
        <v>40802</v>
      </c>
      <c r="H10" s="65">
        <v>7</v>
      </c>
      <c r="I10" s="65" t="s">
        <v>30</v>
      </c>
      <c r="J10" s="65" t="s">
        <v>31</v>
      </c>
      <c r="K10" s="65" t="s">
        <v>22</v>
      </c>
    </row>
    <row r="11" spans="1:11" ht="12.75" customHeight="1" x14ac:dyDescent="0.15">
      <c r="A11" s="65" t="s">
        <v>144</v>
      </c>
      <c r="B11" s="65" t="s">
        <v>145</v>
      </c>
      <c r="C11" s="65" t="s">
        <v>146</v>
      </c>
      <c r="D11" s="65">
        <v>2</v>
      </c>
      <c r="E11" s="65" t="s">
        <v>32</v>
      </c>
      <c r="F11" s="163">
        <v>40809</v>
      </c>
      <c r="G11" s="163">
        <v>40816</v>
      </c>
      <c r="H11" s="65">
        <v>7</v>
      </c>
      <c r="I11" s="65" t="s">
        <v>30</v>
      </c>
      <c r="J11" s="65" t="s">
        <v>31</v>
      </c>
      <c r="K11" s="65" t="s">
        <v>22</v>
      </c>
    </row>
    <row r="12" spans="1:11" ht="12.75" customHeight="1" x14ac:dyDescent="0.15">
      <c r="A12" s="65" t="s">
        <v>144</v>
      </c>
      <c r="B12" s="65" t="s">
        <v>145</v>
      </c>
      <c r="C12" s="65" t="s">
        <v>146</v>
      </c>
      <c r="D12" s="65">
        <v>2</v>
      </c>
      <c r="E12" s="65" t="s">
        <v>32</v>
      </c>
      <c r="F12" s="163">
        <v>40830</v>
      </c>
      <c r="G12" s="163">
        <v>40844</v>
      </c>
      <c r="H12" s="65">
        <v>14</v>
      </c>
      <c r="I12" s="65" t="s">
        <v>30</v>
      </c>
      <c r="J12" s="65" t="s">
        <v>31</v>
      </c>
      <c r="K12" s="65" t="s">
        <v>22</v>
      </c>
    </row>
    <row r="13" spans="1:11" ht="12.75" customHeight="1" x14ac:dyDescent="0.15">
      <c r="A13" s="65" t="s">
        <v>144</v>
      </c>
      <c r="B13" s="65" t="s">
        <v>147</v>
      </c>
      <c r="C13" s="65" t="s">
        <v>148</v>
      </c>
      <c r="D13" s="65">
        <v>2</v>
      </c>
      <c r="E13" s="65" t="s">
        <v>32</v>
      </c>
      <c r="F13" s="163">
        <v>40669</v>
      </c>
      <c r="G13" s="163">
        <v>40788</v>
      </c>
      <c r="H13" s="65">
        <v>119</v>
      </c>
      <c r="I13" s="65" t="s">
        <v>30</v>
      </c>
      <c r="J13" s="65" t="s">
        <v>31</v>
      </c>
      <c r="K13" s="65" t="s">
        <v>22</v>
      </c>
    </row>
    <row r="14" spans="1:11" ht="12.75" customHeight="1" x14ac:dyDescent="0.15">
      <c r="A14" s="65" t="s">
        <v>144</v>
      </c>
      <c r="B14" s="65" t="s">
        <v>149</v>
      </c>
      <c r="C14" s="65" t="s">
        <v>150</v>
      </c>
      <c r="D14" s="65">
        <v>2</v>
      </c>
      <c r="E14" s="65" t="s">
        <v>32</v>
      </c>
      <c r="F14" s="163">
        <v>40669</v>
      </c>
      <c r="G14" s="163">
        <v>40788</v>
      </c>
      <c r="H14" s="65">
        <v>119</v>
      </c>
      <c r="I14" s="65" t="s">
        <v>30</v>
      </c>
      <c r="J14" s="65" t="s">
        <v>31</v>
      </c>
      <c r="K14" s="65" t="s">
        <v>22</v>
      </c>
    </row>
    <row r="15" spans="1:11" ht="12.75" customHeight="1" x14ac:dyDescent="0.15">
      <c r="A15" s="65" t="s">
        <v>144</v>
      </c>
      <c r="B15" s="65" t="s">
        <v>149</v>
      </c>
      <c r="C15" s="65" t="s">
        <v>150</v>
      </c>
      <c r="D15" s="65">
        <v>2</v>
      </c>
      <c r="E15" s="65" t="s">
        <v>32</v>
      </c>
      <c r="F15" s="163">
        <v>40795</v>
      </c>
      <c r="G15" s="163">
        <v>40847</v>
      </c>
      <c r="H15" s="65">
        <v>52</v>
      </c>
      <c r="I15" s="65" t="s">
        <v>30</v>
      </c>
      <c r="J15" s="65" t="s">
        <v>31</v>
      </c>
      <c r="K15" s="65" t="s">
        <v>22</v>
      </c>
    </row>
    <row r="16" spans="1:11" ht="12.75" customHeight="1" x14ac:dyDescent="0.15">
      <c r="A16" s="65" t="s">
        <v>144</v>
      </c>
      <c r="B16" s="65" t="s">
        <v>153</v>
      </c>
      <c r="C16" s="65" t="s">
        <v>154</v>
      </c>
      <c r="D16" s="65">
        <v>1</v>
      </c>
      <c r="E16" s="65" t="s">
        <v>32</v>
      </c>
      <c r="F16" s="163">
        <v>40669</v>
      </c>
      <c r="G16" s="163">
        <v>40781</v>
      </c>
      <c r="H16" s="65">
        <v>112</v>
      </c>
      <c r="I16" s="65" t="s">
        <v>30</v>
      </c>
      <c r="J16" s="65" t="s">
        <v>31</v>
      </c>
      <c r="K16" s="65" t="s">
        <v>22</v>
      </c>
    </row>
    <row r="17" spans="1:11" ht="12.75" customHeight="1" x14ac:dyDescent="0.15">
      <c r="A17" s="65" t="s">
        <v>144</v>
      </c>
      <c r="B17" s="65" t="s">
        <v>155</v>
      </c>
      <c r="C17" s="65" t="s">
        <v>156</v>
      </c>
      <c r="D17" s="65">
        <v>1</v>
      </c>
      <c r="E17" s="65" t="s">
        <v>32</v>
      </c>
      <c r="F17" s="163">
        <v>40669</v>
      </c>
      <c r="G17" s="163">
        <v>40781</v>
      </c>
      <c r="H17" s="65">
        <v>112</v>
      </c>
      <c r="I17" s="65" t="s">
        <v>30</v>
      </c>
      <c r="J17" s="65" t="s">
        <v>31</v>
      </c>
      <c r="K17" s="65" t="s">
        <v>22</v>
      </c>
    </row>
    <row r="18" spans="1:11" ht="12.75" customHeight="1" x14ac:dyDescent="0.15">
      <c r="A18" s="65" t="s">
        <v>144</v>
      </c>
      <c r="B18" s="65" t="s">
        <v>155</v>
      </c>
      <c r="C18" s="65" t="s">
        <v>156</v>
      </c>
      <c r="D18" s="65">
        <v>1</v>
      </c>
      <c r="E18" s="65" t="s">
        <v>32</v>
      </c>
      <c r="F18" s="163">
        <v>40816</v>
      </c>
      <c r="G18" s="163">
        <v>40847</v>
      </c>
      <c r="H18" s="65">
        <v>31</v>
      </c>
      <c r="I18" s="65" t="s">
        <v>30</v>
      </c>
      <c r="J18" s="65" t="s">
        <v>31</v>
      </c>
      <c r="K18" s="65" t="s">
        <v>22</v>
      </c>
    </row>
    <row r="19" spans="1:11" ht="12.75" customHeight="1" x14ac:dyDescent="0.15">
      <c r="A19" s="65" t="s">
        <v>144</v>
      </c>
      <c r="B19" s="65" t="s">
        <v>157</v>
      </c>
      <c r="C19" s="65" t="s">
        <v>158</v>
      </c>
      <c r="D19" s="65">
        <v>1</v>
      </c>
      <c r="E19" s="65" t="s">
        <v>32</v>
      </c>
      <c r="F19" s="163">
        <v>40669</v>
      </c>
      <c r="G19" s="163">
        <v>40788</v>
      </c>
      <c r="H19" s="65">
        <v>119</v>
      </c>
      <c r="I19" s="65" t="s">
        <v>30</v>
      </c>
      <c r="J19" s="65" t="s">
        <v>31</v>
      </c>
      <c r="K19" s="65" t="s">
        <v>22</v>
      </c>
    </row>
    <row r="20" spans="1:11" ht="12.75" customHeight="1" x14ac:dyDescent="0.15">
      <c r="A20" s="65" t="s">
        <v>144</v>
      </c>
      <c r="B20" s="65" t="s">
        <v>157</v>
      </c>
      <c r="C20" s="65" t="s">
        <v>158</v>
      </c>
      <c r="D20" s="65">
        <v>1</v>
      </c>
      <c r="E20" s="65" t="s">
        <v>32</v>
      </c>
      <c r="F20" s="163">
        <v>40795</v>
      </c>
      <c r="G20" s="163">
        <v>40802</v>
      </c>
      <c r="H20" s="65">
        <v>7</v>
      </c>
      <c r="I20" s="65" t="s">
        <v>30</v>
      </c>
      <c r="J20" s="65" t="s">
        <v>31</v>
      </c>
      <c r="K20" s="65" t="s">
        <v>22</v>
      </c>
    </row>
    <row r="21" spans="1:11" ht="12.75" customHeight="1" x14ac:dyDescent="0.15">
      <c r="A21" s="65" t="s">
        <v>144</v>
      </c>
      <c r="B21" s="65" t="s">
        <v>157</v>
      </c>
      <c r="C21" s="65" t="s">
        <v>158</v>
      </c>
      <c r="D21" s="65">
        <v>1</v>
      </c>
      <c r="E21" s="65" t="s">
        <v>32</v>
      </c>
      <c r="F21" s="163">
        <v>40844</v>
      </c>
      <c r="G21" s="163">
        <v>40847</v>
      </c>
      <c r="H21" s="65">
        <v>3</v>
      </c>
      <c r="I21" s="65" t="s">
        <v>30</v>
      </c>
      <c r="J21" s="65" t="s">
        <v>31</v>
      </c>
      <c r="K21" s="65" t="s">
        <v>22</v>
      </c>
    </row>
    <row r="22" spans="1:11" ht="12.75" customHeight="1" x14ac:dyDescent="0.15">
      <c r="A22" s="65" t="s">
        <v>144</v>
      </c>
      <c r="B22" s="65" t="s">
        <v>159</v>
      </c>
      <c r="C22" s="65" t="s">
        <v>160</v>
      </c>
      <c r="D22" s="65">
        <v>1</v>
      </c>
      <c r="E22" s="65" t="s">
        <v>32</v>
      </c>
      <c r="F22" s="163">
        <v>40669</v>
      </c>
      <c r="G22" s="163">
        <v>40788</v>
      </c>
      <c r="H22" s="65">
        <v>119</v>
      </c>
      <c r="I22" s="65" t="s">
        <v>30</v>
      </c>
      <c r="J22" s="65" t="s">
        <v>31</v>
      </c>
      <c r="K22" s="65" t="s">
        <v>22</v>
      </c>
    </row>
    <row r="23" spans="1:11" ht="12.75" customHeight="1" x14ac:dyDescent="0.15">
      <c r="A23" s="65" t="s">
        <v>144</v>
      </c>
      <c r="B23" s="65" t="s">
        <v>159</v>
      </c>
      <c r="C23" s="65" t="s">
        <v>160</v>
      </c>
      <c r="D23" s="65">
        <v>1</v>
      </c>
      <c r="E23" s="65" t="s">
        <v>32</v>
      </c>
      <c r="F23" s="163">
        <v>40795</v>
      </c>
      <c r="G23" s="163">
        <v>40802</v>
      </c>
      <c r="H23" s="65">
        <v>7</v>
      </c>
      <c r="I23" s="65" t="s">
        <v>30</v>
      </c>
      <c r="J23" s="65" t="s">
        <v>31</v>
      </c>
      <c r="K23" s="65" t="s">
        <v>22</v>
      </c>
    </row>
    <row r="24" spans="1:11" ht="12.75" customHeight="1" x14ac:dyDescent="0.15">
      <c r="A24" s="65" t="s">
        <v>144</v>
      </c>
      <c r="B24" s="65" t="s">
        <v>159</v>
      </c>
      <c r="C24" s="65" t="s">
        <v>160</v>
      </c>
      <c r="D24" s="65">
        <v>1</v>
      </c>
      <c r="E24" s="65" t="s">
        <v>32</v>
      </c>
      <c r="F24" s="163">
        <v>40844</v>
      </c>
      <c r="G24" s="163">
        <v>40847</v>
      </c>
      <c r="H24" s="65">
        <v>3</v>
      </c>
      <c r="I24" s="65" t="s">
        <v>30</v>
      </c>
      <c r="J24" s="65" t="s">
        <v>31</v>
      </c>
      <c r="K24" s="65" t="s">
        <v>22</v>
      </c>
    </row>
    <row r="25" spans="1:11" ht="12.75" customHeight="1" x14ac:dyDescent="0.15">
      <c r="A25" s="65" t="s">
        <v>144</v>
      </c>
      <c r="B25" s="65" t="s">
        <v>161</v>
      </c>
      <c r="C25" s="65" t="s">
        <v>162</v>
      </c>
      <c r="D25" s="65">
        <v>1</v>
      </c>
      <c r="E25" s="65" t="s">
        <v>32</v>
      </c>
      <c r="F25" s="163">
        <v>40669</v>
      </c>
      <c r="G25" s="163">
        <v>40795</v>
      </c>
      <c r="H25" s="65">
        <v>126</v>
      </c>
      <c r="I25" s="65" t="s">
        <v>30</v>
      </c>
      <c r="J25" s="65" t="s">
        <v>31</v>
      </c>
      <c r="K25" s="65" t="s">
        <v>22</v>
      </c>
    </row>
    <row r="26" spans="1:11" ht="12.75" customHeight="1" x14ac:dyDescent="0.15">
      <c r="A26" s="65" t="s">
        <v>144</v>
      </c>
      <c r="B26" s="65" t="s">
        <v>161</v>
      </c>
      <c r="C26" s="65" t="s">
        <v>162</v>
      </c>
      <c r="D26" s="65">
        <v>1</v>
      </c>
      <c r="E26" s="65" t="s">
        <v>32</v>
      </c>
      <c r="F26" s="163">
        <v>40816</v>
      </c>
      <c r="G26" s="163">
        <v>40823</v>
      </c>
      <c r="H26" s="65">
        <v>7</v>
      </c>
      <c r="I26" s="65" t="s">
        <v>30</v>
      </c>
      <c r="J26" s="65" t="s">
        <v>31</v>
      </c>
      <c r="K26" s="65" t="s">
        <v>22</v>
      </c>
    </row>
    <row r="27" spans="1:11" ht="12.75" customHeight="1" x14ac:dyDescent="0.15">
      <c r="A27" s="65" t="s">
        <v>144</v>
      </c>
      <c r="B27" s="65" t="s">
        <v>163</v>
      </c>
      <c r="C27" s="65" t="s">
        <v>164</v>
      </c>
      <c r="D27" s="65">
        <v>1</v>
      </c>
      <c r="E27" s="65" t="s">
        <v>32</v>
      </c>
      <c r="F27" s="163">
        <v>40669</v>
      </c>
      <c r="G27" s="163">
        <v>40795</v>
      </c>
      <c r="H27" s="65">
        <v>126</v>
      </c>
      <c r="I27" s="65" t="s">
        <v>30</v>
      </c>
      <c r="J27" s="65" t="s">
        <v>31</v>
      </c>
      <c r="K27" s="65" t="s">
        <v>22</v>
      </c>
    </row>
    <row r="28" spans="1:11" ht="12.75" customHeight="1" x14ac:dyDescent="0.15">
      <c r="A28" s="65" t="s">
        <v>144</v>
      </c>
      <c r="B28" s="65" t="s">
        <v>163</v>
      </c>
      <c r="C28" s="65" t="s">
        <v>164</v>
      </c>
      <c r="D28" s="65">
        <v>1</v>
      </c>
      <c r="E28" s="65" t="s">
        <v>32</v>
      </c>
      <c r="F28" s="163">
        <v>40816</v>
      </c>
      <c r="G28" s="163">
        <v>40830</v>
      </c>
      <c r="H28" s="65">
        <v>14</v>
      </c>
      <c r="I28" s="65" t="s">
        <v>30</v>
      </c>
      <c r="J28" s="65" t="s">
        <v>31</v>
      </c>
      <c r="K28" s="65" t="s">
        <v>22</v>
      </c>
    </row>
    <row r="29" spans="1:11" ht="12.75" customHeight="1" x14ac:dyDescent="0.15">
      <c r="A29" s="65" t="s">
        <v>144</v>
      </c>
      <c r="B29" s="65" t="s">
        <v>165</v>
      </c>
      <c r="C29" s="65" t="s">
        <v>166</v>
      </c>
      <c r="D29" s="65">
        <v>2</v>
      </c>
      <c r="E29" s="65" t="s">
        <v>32</v>
      </c>
      <c r="F29" s="163">
        <v>40669</v>
      </c>
      <c r="G29" s="163">
        <v>40788</v>
      </c>
      <c r="H29" s="65">
        <v>119</v>
      </c>
      <c r="I29" s="65" t="s">
        <v>30</v>
      </c>
      <c r="J29" s="65" t="s">
        <v>31</v>
      </c>
      <c r="K29" s="65" t="s">
        <v>22</v>
      </c>
    </row>
    <row r="30" spans="1:11" ht="12.75" customHeight="1" x14ac:dyDescent="0.15">
      <c r="A30" s="65" t="s">
        <v>144</v>
      </c>
      <c r="B30" s="65" t="s">
        <v>165</v>
      </c>
      <c r="C30" s="65" t="s">
        <v>166</v>
      </c>
      <c r="D30" s="65">
        <v>2</v>
      </c>
      <c r="E30" s="65" t="s">
        <v>32</v>
      </c>
      <c r="F30" s="163">
        <v>40809</v>
      </c>
      <c r="G30" s="163">
        <v>40816</v>
      </c>
      <c r="H30" s="65">
        <v>7</v>
      </c>
      <c r="I30" s="65" t="s">
        <v>30</v>
      </c>
      <c r="J30" s="65" t="s">
        <v>31</v>
      </c>
      <c r="K30" s="65" t="s">
        <v>22</v>
      </c>
    </row>
    <row r="31" spans="1:11" ht="12.75" customHeight="1" x14ac:dyDescent="0.15">
      <c r="A31" s="65" t="s">
        <v>144</v>
      </c>
      <c r="B31" s="65" t="s">
        <v>165</v>
      </c>
      <c r="C31" s="65" t="s">
        <v>166</v>
      </c>
      <c r="D31" s="65">
        <v>2</v>
      </c>
      <c r="E31" s="65" t="s">
        <v>32</v>
      </c>
      <c r="F31" s="163">
        <v>40823</v>
      </c>
      <c r="G31" s="163">
        <v>40847</v>
      </c>
      <c r="H31" s="65">
        <v>24</v>
      </c>
      <c r="I31" s="65" t="s">
        <v>30</v>
      </c>
      <c r="J31" s="65" t="s">
        <v>31</v>
      </c>
      <c r="K31" s="65" t="s">
        <v>22</v>
      </c>
    </row>
    <row r="32" spans="1:11" ht="12.75" customHeight="1" x14ac:dyDescent="0.15">
      <c r="A32" s="65" t="s">
        <v>144</v>
      </c>
      <c r="B32" s="65" t="s">
        <v>167</v>
      </c>
      <c r="C32" s="65" t="s">
        <v>168</v>
      </c>
      <c r="D32" s="65">
        <v>2</v>
      </c>
      <c r="E32" s="65" t="s">
        <v>32</v>
      </c>
      <c r="F32" s="163">
        <v>40669</v>
      </c>
      <c r="G32" s="163">
        <v>40781</v>
      </c>
      <c r="H32" s="65">
        <v>112</v>
      </c>
      <c r="I32" s="65" t="s">
        <v>30</v>
      </c>
      <c r="J32" s="65" t="s">
        <v>31</v>
      </c>
      <c r="K32" s="65" t="s">
        <v>22</v>
      </c>
    </row>
    <row r="33" spans="1:11" ht="12.75" customHeight="1" x14ac:dyDescent="0.15">
      <c r="A33" s="65" t="s">
        <v>144</v>
      </c>
      <c r="B33" s="65" t="s">
        <v>169</v>
      </c>
      <c r="C33" s="65" t="s">
        <v>170</v>
      </c>
      <c r="D33" s="65">
        <v>2</v>
      </c>
      <c r="E33" s="65" t="s">
        <v>32</v>
      </c>
      <c r="F33" s="163">
        <v>40669</v>
      </c>
      <c r="G33" s="163">
        <v>40802</v>
      </c>
      <c r="H33" s="65">
        <v>133</v>
      </c>
      <c r="I33" s="65" t="s">
        <v>30</v>
      </c>
      <c r="J33" s="65" t="s">
        <v>31</v>
      </c>
      <c r="K33" s="65" t="s">
        <v>22</v>
      </c>
    </row>
    <row r="34" spans="1:11" ht="12.75" customHeight="1" x14ac:dyDescent="0.15">
      <c r="A34" s="65" t="s">
        <v>144</v>
      </c>
      <c r="B34" s="65" t="s">
        <v>169</v>
      </c>
      <c r="C34" s="65" t="s">
        <v>170</v>
      </c>
      <c r="D34" s="65">
        <v>2</v>
      </c>
      <c r="E34" s="65" t="s">
        <v>32</v>
      </c>
      <c r="F34" s="163">
        <v>40816</v>
      </c>
      <c r="G34" s="163">
        <v>40823</v>
      </c>
      <c r="H34" s="65">
        <v>7</v>
      </c>
      <c r="I34" s="65" t="s">
        <v>30</v>
      </c>
      <c r="J34" s="65" t="s">
        <v>31</v>
      </c>
      <c r="K34" s="65" t="s">
        <v>22</v>
      </c>
    </row>
    <row r="35" spans="1:11" ht="12.75" customHeight="1" x14ac:dyDescent="0.15">
      <c r="A35" s="66" t="s">
        <v>144</v>
      </c>
      <c r="B35" s="66" t="s">
        <v>169</v>
      </c>
      <c r="C35" s="66" t="s">
        <v>170</v>
      </c>
      <c r="D35" s="66">
        <v>2</v>
      </c>
      <c r="E35" s="66" t="s">
        <v>32</v>
      </c>
      <c r="F35" s="165">
        <v>40837</v>
      </c>
      <c r="G35" s="165">
        <v>40847</v>
      </c>
      <c r="H35" s="66">
        <v>10</v>
      </c>
      <c r="I35" s="66" t="s">
        <v>30</v>
      </c>
      <c r="J35" s="66" t="s">
        <v>31</v>
      </c>
      <c r="K35" s="66" t="s">
        <v>22</v>
      </c>
    </row>
    <row r="36" spans="1:11" ht="12.75" customHeight="1" x14ac:dyDescent="0.15">
      <c r="A36" s="31"/>
      <c r="B36" s="57">
        <f>SUM(IF(FREQUENCY(MATCH(B9:B35,B9:B35,0),MATCH(B9:B35,B9:B35,0))&gt;0,1))</f>
        <v>12</v>
      </c>
      <c r="C36" s="57"/>
      <c r="D36" s="57"/>
      <c r="E36" s="28">
        <f>COUNTA(E9:E35)</f>
        <v>27</v>
      </c>
      <c r="F36" s="28"/>
      <c r="G36" s="28"/>
      <c r="H36" s="131">
        <f>SUM(H9:H35)</f>
        <v>1635</v>
      </c>
      <c r="I36" s="31"/>
      <c r="J36" s="31"/>
      <c r="K36" s="31"/>
    </row>
    <row r="37" spans="1:11" ht="12.7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 customHeight="1" x14ac:dyDescent="0.15">
      <c r="A38" s="65" t="s">
        <v>171</v>
      </c>
      <c r="B38" s="65" t="s">
        <v>172</v>
      </c>
      <c r="C38" s="65" t="s">
        <v>173</v>
      </c>
      <c r="D38" s="65">
        <v>2</v>
      </c>
      <c r="E38" s="65" t="s">
        <v>32</v>
      </c>
      <c r="F38" s="163">
        <v>40718</v>
      </c>
      <c r="G38" s="163">
        <v>40725</v>
      </c>
      <c r="H38" s="65">
        <v>7</v>
      </c>
      <c r="I38" s="65" t="s">
        <v>30</v>
      </c>
      <c r="J38" s="65" t="s">
        <v>31</v>
      </c>
      <c r="K38" s="65" t="s">
        <v>22</v>
      </c>
    </row>
    <row r="39" spans="1:11" ht="12.75" customHeight="1" x14ac:dyDescent="0.15">
      <c r="A39" s="65" t="s">
        <v>171</v>
      </c>
      <c r="B39" s="65" t="s">
        <v>172</v>
      </c>
      <c r="C39" s="65" t="s">
        <v>173</v>
      </c>
      <c r="D39" s="65">
        <v>2</v>
      </c>
      <c r="E39" s="65" t="s">
        <v>32</v>
      </c>
      <c r="F39" s="163">
        <v>40739</v>
      </c>
      <c r="G39" s="163">
        <v>40746</v>
      </c>
      <c r="H39" s="65">
        <v>7</v>
      </c>
      <c r="I39" s="65" t="s">
        <v>30</v>
      </c>
      <c r="J39" s="65" t="s">
        <v>31</v>
      </c>
      <c r="K39" s="65" t="s">
        <v>22</v>
      </c>
    </row>
    <row r="40" spans="1:11" ht="12.75" customHeight="1" x14ac:dyDescent="0.15">
      <c r="A40" s="65" t="s">
        <v>171</v>
      </c>
      <c r="B40" s="65" t="s">
        <v>172</v>
      </c>
      <c r="C40" s="65" t="s">
        <v>173</v>
      </c>
      <c r="D40" s="65">
        <v>2</v>
      </c>
      <c r="E40" s="65" t="s">
        <v>32</v>
      </c>
      <c r="F40" s="163">
        <v>40753</v>
      </c>
      <c r="G40" s="163">
        <v>40760</v>
      </c>
      <c r="H40" s="65">
        <v>7</v>
      </c>
      <c r="I40" s="65" t="s">
        <v>30</v>
      </c>
      <c r="J40" s="65" t="s">
        <v>31</v>
      </c>
      <c r="K40" s="65" t="s">
        <v>22</v>
      </c>
    </row>
    <row r="41" spans="1:11" ht="12.75" customHeight="1" x14ac:dyDescent="0.15">
      <c r="A41" s="65" t="s">
        <v>171</v>
      </c>
      <c r="B41" s="65" t="s">
        <v>172</v>
      </c>
      <c r="C41" s="65" t="s">
        <v>173</v>
      </c>
      <c r="D41" s="65">
        <v>2</v>
      </c>
      <c r="E41" s="65" t="s">
        <v>32</v>
      </c>
      <c r="F41" s="163">
        <v>40767</v>
      </c>
      <c r="G41" s="163">
        <v>40774</v>
      </c>
      <c r="H41" s="65">
        <v>7</v>
      </c>
      <c r="I41" s="65" t="s">
        <v>30</v>
      </c>
      <c r="J41" s="65" t="s">
        <v>31</v>
      </c>
      <c r="K41" s="65" t="s">
        <v>22</v>
      </c>
    </row>
    <row r="42" spans="1:11" ht="12.75" customHeight="1" x14ac:dyDescent="0.15">
      <c r="A42" s="65" t="s">
        <v>171</v>
      </c>
      <c r="B42" s="65" t="s">
        <v>174</v>
      </c>
      <c r="C42" s="65" t="s">
        <v>175</v>
      </c>
      <c r="D42" s="65">
        <v>2</v>
      </c>
      <c r="E42" s="65" t="s">
        <v>32</v>
      </c>
      <c r="F42" s="163">
        <v>40753</v>
      </c>
      <c r="G42" s="163">
        <v>40760</v>
      </c>
      <c r="H42" s="65">
        <v>7</v>
      </c>
      <c r="I42" s="65" t="s">
        <v>30</v>
      </c>
      <c r="J42" s="65" t="s">
        <v>31</v>
      </c>
      <c r="K42" s="65" t="s">
        <v>22</v>
      </c>
    </row>
    <row r="43" spans="1:11" ht="12.75" customHeight="1" x14ac:dyDescent="0.15">
      <c r="A43" s="65" t="s">
        <v>171</v>
      </c>
      <c r="B43" s="65" t="s">
        <v>174</v>
      </c>
      <c r="C43" s="65" t="s">
        <v>175</v>
      </c>
      <c r="D43" s="65">
        <v>2</v>
      </c>
      <c r="E43" s="65" t="s">
        <v>32</v>
      </c>
      <c r="F43" s="163">
        <v>40767</v>
      </c>
      <c r="G43" s="163">
        <v>40788</v>
      </c>
      <c r="H43" s="65">
        <v>21</v>
      </c>
      <c r="I43" s="65" t="s">
        <v>30</v>
      </c>
      <c r="J43" s="65" t="s">
        <v>31</v>
      </c>
      <c r="K43" s="65" t="s">
        <v>22</v>
      </c>
    </row>
    <row r="44" spans="1:11" ht="12.75" customHeight="1" x14ac:dyDescent="0.15">
      <c r="A44" s="65" t="s">
        <v>171</v>
      </c>
      <c r="B44" s="65" t="s">
        <v>176</v>
      </c>
      <c r="C44" s="65" t="s">
        <v>177</v>
      </c>
      <c r="D44" s="65">
        <v>2</v>
      </c>
      <c r="E44" s="65" t="s">
        <v>32</v>
      </c>
      <c r="F44" s="163">
        <v>40683</v>
      </c>
      <c r="G44" s="163">
        <v>40690</v>
      </c>
      <c r="H44" s="65">
        <v>7</v>
      </c>
      <c r="I44" s="65" t="s">
        <v>30</v>
      </c>
      <c r="J44" s="65" t="s">
        <v>31</v>
      </c>
      <c r="K44" s="65" t="s">
        <v>22</v>
      </c>
    </row>
    <row r="45" spans="1:11" ht="12.75" customHeight="1" x14ac:dyDescent="0.15">
      <c r="A45" s="65" t="s">
        <v>171</v>
      </c>
      <c r="B45" s="65" t="s">
        <v>176</v>
      </c>
      <c r="C45" s="65" t="s">
        <v>177</v>
      </c>
      <c r="D45" s="65">
        <v>2</v>
      </c>
      <c r="E45" s="65" t="s">
        <v>32</v>
      </c>
      <c r="F45" s="163">
        <v>40718</v>
      </c>
      <c r="G45" s="163">
        <v>40725</v>
      </c>
      <c r="H45" s="65">
        <v>7</v>
      </c>
      <c r="I45" s="65" t="s">
        <v>30</v>
      </c>
      <c r="J45" s="65" t="s">
        <v>31</v>
      </c>
      <c r="K45" s="65" t="s">
        <v>22</v>
      </c>
    </row>
    <row r="46" spans="1:11" ht="12.75" customHeight="1" x14ac:dyDescent="0.15">
      <c r="A46" s="65" t="s">
        <v>171</v>
      </c>
      <c r="B46" s="65" t="s">
        <v>176</v>
      </c>
      <c r="C46" s="65" t="s">
        <v>177</v>
      </c>
      <c r="D46" s="65">
        <v>2</v>
      </c>
      <c r="E46" s="65" t="s">
        <v>32</v>
      </c>
      <c r="F46" s="163">
        <v>40739</v>
      </c>
      <c r="G46" s="163">
        <v>40774</v>
      </c>
      <c r="H46" s="65">
        <v>35</v>
      </c>
      <c r="I46" s="65" t="s">
        <v>30</v>
      </c>
      <c r="J46" s="65" t="s">
        <v>31</v>
      </c>
      <c r="K46" s="65" t="s">
        <v>22</v>
      </c>
    </row>
    <row r="47" spans="1:11" ht="12.75" customHeight="1" x14ac:dyDescent="0.15">
      <c r="A47" s="65" t="s">
        <v>171</v>
      </c>
      <c r="B47" s="65" t="s">
        <v>178</v>
      </c>
      <c r="C47" s="65" t="s">
        <v>179</v>
      </c>
      <c r="D47" s="65">
        <v>1</v>
      </c>
      <c r="E47" s="65" t="s">
        <v>32</v>
      </c>
      <c r="F47" s="163">
        <v>40739</v>
      </c>
      <c r="G47" s="163">
        <v>40802</v>
      </c>
      <c r="H47" s="65">
        <v>63</v>
      </c>
      <c r="I47" s="65" t="s">
        <v>30</v>
      </c>
      <c r="J47" s="65" t="s">
        <v>31</v>
      </c>
      <c r="K47" s="65" t="s">
        <v>22</v>
      </c>
    </row>
    <row r="48" spans="1:11" ht="12.75" customHeight="1" x14ac:dyDescent="0.15">
      <c r="A48" s="65" t="s">
        <v>171</v>
      </c>
      <c r="B48" s="65" t="s">
        <v>180</v>
      </c>
      <c r="C48" s="65" t="s">
        <v>181</v>
      </c>
      <c r="D48" s="65">
        <v>1</v>
      </c>
      <c r="E48" s="65" t="s">
        <v>32</v>
      </c>
      <c r="F48" s="163">
        <v>40725</v>
      </c>
      <c r="G48" s="163">
        <v>40732</v>
      </c>
      <c r="H48" s="65">
        <v>7</v>
      </c>
      <c r="I48" s="65" t="s">
        <v>30</v>
      </c>
      <c r="J48" s="65" t="s">
        <v>31</v>
      </c>
      <c r="K48" s="65" t="s">
        <v>22</v>
      </c>
    </row>
    <row r="49" spans="1:12" ht="12.75" customHeight="1" x14ac:dyDescent="0.15">
      <c r="A49" s="65" t="s">
        <v>171</v>
      </c>
      <c r="B49" s="65" t="s">
        <v>180</v>
      </c>
      <c r="C49" s="65" t="s">
        <v>181</v>
      </c>
      <c r="D49" s="65">
        <v>1</v>
      </c>
      <c r="E49" s="65" t="s">
        <v>32</v>
      </c>
      <c r="F49" s="163">
        <v>40739</v>
      </c>
      <c r="G49" s="163">
        <v>40760</v>
      </c>
      <c r="H49" s="65">
        <v>21</v>
      </c>
      <c r="I49" s="65" t="s">
        <v>30</v>
      </c>
      <c r="J49" s="65" t="s">
        <v>31</v>
      </c>
      <c r="K49" s="65" t="s">
        <v>22</v>
      </c>
    </row>
    <row r="50" spans="1:12" ht="12.75" customHeight="1" x14ac:dyDescent="0.15">
      <c r="A50" s="65" t="s">
        <v>171</v>
      </c>
      <c r="B50" s="65" t="s">
        <v>180</v>
      </c>
      <c r="C50" s="65" t="s">
        <v>181</v>
      </c>
      <c r="D50" s="65">
        <v>1</v>
      </c>
      <c r="E50" s="65" t="s">
        <v>32</v>
      </c>
      <c r="F50" s="163">
        <v>40767</v>
      </c>
      <c r="G50" s="163">
        <v>40774</v>
      </c>
      <c r="H50" s="65">
        <v>7</v>
      </c>
      <c r="I50" s="65" t="s">
        <v>30</v>
      </c>
      <c r="J50" s="65" t="s">
        <v>31</v>
      </c>
      <c r="K50" s="65" t="s">
        <v>22</v>
      </c>
    </row>
    <row r="51" spans="1:12" ht="12.75" customHeight="1" x14ac:dyDescent="0.15">
      <c r="A51" s="65" t="s">
        <v>171</v>
      </c>
      <c r="B51" s="65" t="s">
        <v>180</v>
      </c>
      <c r="C51" s="65" t="s">
        <v>181</v>
      </c>
      <c r="D51" s="65">
        <v>1</v>
      </c>
      <c r="E51" s="65" t="s">
        <v>32</v>
      </c>
      <c r="F51" s="163">
        <v>40788</v>
      </c>
      <c r="G51" s="163">
        <v>40802</v>
      </c>
      <c r="H51" s="65">
        <v>14</v>
      </c>
      <c r="I51" s="65" t="s">
        <v>30</v>
      </c>
      <c r="J51" s="65" t="s">
        <v>31</v>
      </c>
      <c r="K51" s="65" t="s">
        <v>22</v>
      </c>
    </row>
    <row r="52" spans="1:12" ht="12.75" customHeight="1" x14ac:dyDescent="0.15">
      <c r="A52" s="65" t="s">
        <v>171</v>
      </c>
      <c r="B52" s="65" t="s">
        <v>180</v>
      </c>
      <c r="C52" s="65" t="s">
        <v>181</v>
      </c>
      <c r="D52" s="65">
        <v>1</v>
      </c>
      <c r="E52" s="65" t="s">
        <v>32</v>
      </c>
      <c r="F52" s="163">
        <v>40809</v>
      </c>
      <c r="G52" s="163">
        <v>40823</v>
      </c>
      <c r="H52" s="65">
        <v>14</v>
      </c>
      <c r="I52" s="65" t="s">
        <v>30</v>
      </c>
      <c r="J52" s="65" t="s">
        <v>31</v>
      </c>
      <c r="K52" s="65" t="s">
        <v>22</v>
      </c>
    </row>
    <row r="53" spans="1:12" ht="12.75" customHeight="1" x14ac:dyDescent="0.15">
      <c r="A53" s="65" t="s">
        <v>171</v>
      </c>
      <c r="B53" s="65" t="s">
        <v>182</v>
      </c>
      <c r="C53" s="65" t="s">
        <v>183</v>
      </c>
      <c r="D53" s="65">
        <v>1</v>
      </c>
      <c r="E53" s="65" t="s">
        <v>32</v>
      </c>
      <c r="F53" s="163">
        <v>40683</v>
      </c>
      <c r="G53" s="163">
        <v>40690</v>
      </c>
      <c r="H53" s="65">
        <v>7</v>
      </c>
      <c r="I53" s="65" t="s">
        <v>30</v>
      </c>
      <c r="J53" s="65" t="s">
        <v>31</v>
      </c>
      <c r="K53" s="65" t="s">
        <v>22</v>
      </c>
    </row>
    <row r="54" spans="1:12" ht="12.75" customHeight="1" x14ac:dyDescent="0.15">
      <c r="A54" s="65" t="s">
        <v>171</v>
      </c>
      <c r="B54" s="65" t="s">
        <v>182</v>
      </c>
      <c r="C54" s="65" t="s">
        <v>183</v>
      </c>
      <c r="D54" s="65">
        <v>1</v>
      </c>
      <c r="E54" s="65" t="s">
        <v>32</v>
      </c>
      <c r="F54" s="163">
        <v>40725</v>
      </c>
      <c r="G54" s="163">
        <v>40732</v>
      </c>
      <c r="H54" s="65">
        <v>7</v>
      </c>
      <c r="I54" s="65" t="s">
        <v>30</v>
      </c>
      <c r="J54" s="65" t="s">
        <v>31</v>
      </c>
      <c r="K54" s="65" t="s">
        <v>22</v>
      </c>
    </row>
    <row r="55" spans="1:12" ht="12.75" customHeight="1" x14ac:dyDescent="0.15">
      <c r="A55" s="65" t="s">
        <v>171</v>
      </c>
      <c r="B55" s="65" t="s">
        <v>182</v>
      </c>
      <c r="C55" s="65" t="s">
        <v>183</v>
      </c>
      <c r="D55" s="65">
        <v>1</v>
      </c>
      <c r="E55" s="65" t="s">
        <v>32</v>
      </c>
      <c r="F55" s="163">
        <v>40739</v>
      </c>
      <c r="G55" s="163">
        <v>40774</v>
      </c>
      <c r="H55" s="65">
        <v>35</v>
      </c>
      <c r="I55" s="65" t="s">
        <v>30</v>
      </c>
      <c r="J55" s="65" t="s">
        <v>31</v>
      </c>
      <c r="K55" s="65" t="s">
        <v>22</v>
      </c>
    </row>
    <row r="56" spans="1:12" ht="12.75" customHeight="1" x14ac:dyDescent="0.15">
      <c r="A56" s="66" t="s">
        <v>171</v>
      </c>
      <c r="B56" s="66" t="s">
        <v>182</v>
      </c>
      <c r="C56" s="66" t="s">
        <v>183</v>
      </c>
      <c r="D56" s="66">
        <v>1</v>
      </c>
      <c r="E56" s="66" t="s">
        <v>32</v>
      </c>
      <c r="F56" s="165">
        <v>40781</v>
      </c>
      <c r="G56" s="165">
        <v>40816</v>
      </c>
      <c r="H56" s="66">
        <v>35</v>
      </c>
      <c r="I56" s="66" t="s">
        <v>30</v>
      </c>
      <c r="J56" s="66" t="s">
        <v>31</v>
      </c>
      <c r="K56" s="66" t="s">
        <v>22</v>
      </c>
    </row>
    <row r="57" spans="1:12" ht="12.75" customHeight="1" x14ac:dyDescent="0.15">
      <c r="A57" s="31"/>
      <c r="B57" s="57">
        <f>SUM(IF(FREQUENCY(MATCH(B38:B56,B38:B56,0),MATCH(B38:B56,B38:B56,0))&gt;0,1))</f>
        <v>6</v>
      </c>
      <c r="C57" s="57"/>
      <c r="D57" s="57"/>
      <c r="E57" s="28">
        <f>COUNTA(E38:E56)</f>
        <v>19</v>
      </c>
      <c r="F57" s="28"/>
      <c r="G57" s="28"/>
      <c r="H57" s="131">
        <f>SUM(H38:H56)</f>
        <v>315</v>
      </c>
      <c r="I57" s="31"/>
      <c r="J57" s="50"/>
      <c r="K57" s="50"/>
    </row>
    <row r="58" spans="1:12" ht="12.7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50"/>
      <c r="K58" s="50"/>
    </row>
    <row r="59" spans="1:12" ht="12.75" customHeight="1" x14ac:dyDescent="0.15">
      <c r="A59" s="154" t="s">
        <v>195</v>
      </c>
      <c r="B59" s="154" t="s">
        <v>196</v>
      </c>
      <c r="C59" s="154" t="s">
        <v>197</v>
      </c>
      <c r="D59" s="65">
        <v>1</v>
      </c>
      <c r="E59" s="65" t="s">
        <v>32</v>
      </c>
      <c r="F59" s="163">
        <v>40669</v>
      </c>
      <c r="G59" s="163">
        <v>40683</v>
      </c>
      <c r="H59" s="65">
        <v>14</v>
      </c>
      <c r="I59" s="65" t="s">
        <v>30</v>
      </c>
      <c r="J59" s="65" t="s">
        <v>31</v>
      </c>
      <c r="K59" s="65" t="s">
        <v>22</v>
      </c>
    </row>
    <row r="60" spans="1:12" ht="12.75" customHeight="1" x14ac:dyDescent="0.15">
      <c r="A60" s="155" t="s">
        <v>195</v>
      </c>
      <c r="B60" s="155" t="s">
        <v>196</v>
      </c>
      <c r="C60" s="155" t="s">
        <v>197</v>
      </c>
      <c r="D60" s="66">
        <v>1</v>
      </c>
      <c r="E60" s="66" t="s">
        <v>32</v>
      </c>
      <c r="F60" s="165">
        <v>40711</v>
      </c>
      <c r="G60" s="165">
        <v>40847</v>
      </c>
      <c r="H60" s="66">
        <v>136</v>
      </c>
      <c r="I60" s="66" t="s">
        <v>30</v>
      </c>
      <c r="J60" s="66" t="s">
        <v>31</v>
      </c>
      <c r="K60" s="66" t="s">
        <v>22</v>
      </c>
      <c r="L60" s="65"/>
    </row>
    <row r="61" spans="1:12" ht="12.75" customHeight="1" x14ac:dyDescent="0.15">
      <c r="A61" s="31"/>
      <c r="B61" s="57">
        <f>SUM(IF(FREQUENCY(MATCH(B59:B60,B59:B60,0),MATCH(B59:B60,B59:B60,0))&gt;0,1))</f>
        <v>1</v>
      </c>
      <c r="C61" s="32"/>
      <c r="D61" s="32"/>
      <c r="E61" s="28">
        <f>COUNTA(E59:E60)</f>
        <v>2</v>
      </c>
      <c r="F61" s="28"/>
      <c r="G61" s="28"/>
      <c r="H61" s="28">
        <f>SUM(H59:H60)</f>
        <v>150</v>
      </c>
      <c r="I61" s="31"/>
      <c r="J61" s="31"/>
      <c r="K61" s="31"/>
    </row>
    <row r="62" spans="1:12" ht="12.75" customHeight="1" x14ac:dyDescent="0.15">
      <c r="A62" s="31"/>
      <c r="B62" s="57"/>
      <c r="C62" s="32"/>
      <c r="D62" s="32"/>
      <c r="E62" s="28"/>
      <c r="F62" s="28"/>
      <c r="G62" s="28"/>
      <c r="H62" s="28"/>
      <c r="I62" s="31"/>
      <c r="J62" s="31"/>
      <c r="K62" s="31"/>
    </row>
    <row r="63" spans="1:12" ht="12.75" customHeight="1" x14ac:dyDescent="0.15">
      <c r="A63" s="154" t="s">
        <v>198</v>
      </c>
      <c r="B63" s="154" t="s">
        <v>199</v>
      </c>
      <c r="C63" s="154" t="s">
        <v>200</v>
      </c>
      <c r="D63" s="65">
        <v>1</v>
      </c>
      <c r="E63" s="65" t="s">
        <v>32</v>
      </c>
      <c r="F63" s="163">
        <v>40669</v>
      </c>
      <c r="G63" s="163">
        <v>40697</v>
      </c>
      <c r="H63" s="65">
        <v>28</v>
      </c>
      <c r="I63" s="65" t="s">
        <v>30</v>
      </c>
      <c r="J63" s="65" t="s">
        <v>31</v>
      </c>
      <c r="K63" s="65" t="s">
        <v>22</v>
      </c>
      <c r="L63" s="65"/>
    </row>
    <row r="64" spans="1:12" ht="12.75" customHeight="1" x14ac:dyDescent="0.15">
      <c r="A64" s="154" t="s">
        <v>198</v>
      </c>
      <c r="B64" s="154" t="s">
        <v>199</v>
      </c>
      <c r="C64" s="154" t="s">
        <v>200</v>
      </c>
      <c r="D64" s="65">
        <v>1</v>
      </c>
      <c r="E64" s="65" t="s">
        <v>32</v>
      </c>
      <c r="F64" s="163">
        <v>40711</v>
      </c>
      <c r="G64" s="163">
        <v>40760</v>
      </c>
      <c r="H64" s="65">
        <v>49</v>
      </c>
      <c r="I64" s="65" t="s">
        <v>30</v>
      </c>
      <c r="J64" s="65" t="s">
        <v>31</v>
      </c>
      <c r="K64" s="65" t="s">
        <v>22</v>
      </c>
      <c r="L64" s="65"/>
    </row>
    <row r="65" spans="1:12" ht="12.75" customHeight="1" x14ac:dyDescent="0.15">
      <c r="A65" s="154" t="s">
        <v>198</v>
      </c>
      <c r="B65" s="154" t="s">
        <v>199</v>
      </c>
      <c r="C65" s="154" t="s">
        <v>200</v>
      </c>
      <c r="D65" s="65">
        <v>1</v>
      </c>
      <c r="E65" s="65" t="s">
        <v>32</v>
      </c>
      <c r="F65" s="163">
        <v>40767</v>
      </c>
      <c r="G65" s="163">
        <v>40809</v>
      </c>
      <c r="H65" s="65">
        <v>42</v>
      </c>
      <c r="I65" s="65" t="s">
        <v>30</v>
      </c>
      <c r="J65" s="65" t="s">
        <v>31</v>
      </c>
      <c r="K65" s="65" t="s">
        <v>22</v>
      </c>
      <c r="L65" s="65"/>
    </row>
    <row r="66" spans="1:12" ht="12.75" customHeight="1" x14ac:dyDescent="0.15">
      <c r="A66" s="155" t="s">
        <v>198</v>
      </c>
      <c r="B66" s="155" t="s">
        <v>199</v>
      </c>
      <c r="C66" s="155" t="s">
        <v>200</v>
      </c>
      <c r="D66" s="66">
        <v>1</v>
      </c>
      <c r="E66" s="66" t="s">
        <v>32</v>
      </c>
      <c r="F66" s="165">
        <v>40830</v>
      </c>
      <c r="G66" s="165">
        <v>40837</v>
      </c>
      <c r="H66" s="66">
        <v>7</v>
      </c>
      <c r="I66" s="66" t="s">
        <v>30</v>
      </c>
      <c r="J66" s="66" t="s">
        <v>31</v>
      </c>
      <c r="K66" s="66" t="s">
        <v>22</v>
      </c>
      <c r="L66" s="65"/>
    </row>
    <row r="67" spans="1:12" ht="12.75" customHeight="1" x14ac:dyDescent="0.15">
      <c r="A67" s="31"/>
      <c r="B67" s="57">
        <f>SUM(IF(FREQUENCY(MATCH(B63:B66,B63:B66,0),MATCH(B63:B66,B63:B66,0))&gt;0,1))</f>
        <v>1</v>
      </c>
      <c r="C67" s="32"/>
      <c r="D67" s="32"/>
      <c r="E67" s="28">
        <f>COUNTA(E63:E66)</f>
        <v>4</v>
      </c>
      <c r="F67" s="28"/>
      <c r="G67" s="28"/>
      <c r="H67" s="28">
        <f>SUM(H63:H66)</f>
        <v>126</v>
      </c>
      <c r="I67" s="31"/>
      <c r="J67" s="31"/>
      <c r="K67" s="31"/>
    </row>
    <row r="68" spans="1:12" ht="12.75" customHeight="1" x14ac:dyDescent="0.15">
      <c r="A68" s="31"/>
      <c r="B68" s="57"/>
      <c r="C68" s="32"/>
      <c r="D68" s="32"/>
      <c r="E68" s="28"/>
      <c r="F68" s="28"/>
      <c r="G68" s="28"/>
      <c r="H68" s="28"/>
      <c r="I68" s="31"/>
      <c r="J68" s="31"/>
      <c r="K68" s="31"/>
    </row>
    <row r="69" spans="1:12" ht="12.75" customHeight="1" x14ac:dyDescent="0.15">
      <c r="A69" s="31"/>
      <c r="B69" s="57"/>
      <c r="C69" s="32"/>
      <c r="D69" s="32"/>
      <c r="E69" s="28"/>
      <c r="F69" s="28"/>
      <c r="G69" s="28"/>
      <c r="H69" s="28"/>
      <c r="I69" s="31"/>
      <c r="J69" s="31"/>
      <c r="K69" s="31"/>
    </row>
    <row r="70" spans="1:12" ht="12.75" customHeight="1" x14ac:dyDescent="0.2">
      <c r="A70" s="31"/>
      <c r="C70" s="92" t="s">
        <v>225</v>
      </c>
      <c r="D70" s="107"/>
      <c r="E70" s="108"/>
      <c r="F70" s="108"/>
      <c r="G70" s="28"/>
      <c r="H70" s="28"/>
      <c r="I70" s="31"/>
      <c r="J70" s="31"/>
      <c r="K70" s="31"/>
    </row>
    <row r="71" spans="1:12" ht="12.75" customHeight="1" x14ac:dyDescent="0.2">
      <c r="A71" s="31"/>
      <c r="C71" s="109"/>
      <c r="D71" s="110" t="s">
        <v>123</v>
      </c>
      <c r="E71" s="91">
        <f>SUM(B7+B36+B57+B61+B67)</f>
        <v>22</v>
      </c>
      <c r="F71" s="108"/>
      <c r="G71" s="28"/>
      <c r="H71" s="28"/>
      <c r="I71" s="31"/>
      <c r="J71" s="31"/>
      <c r="K71" s="31"/>
    </row>
    <row r="72" spans="1:12" ht="12.75" customHeight="1" x14ac:dyDescent="0.2">
      <c r="A72" s="31"/>
      <c r="C72" s="109"/>
      <c r="D72" s="110" t="s">
        <v>124</v>
      </c>
      <c r="E72" s="91">
        <f>SUM(E7+E36+E57+E61+E67)</f>
        <v>57</v>
      </c>
      <c r="F72" s="108"/>
      <c r="G72" s="28"/>
      <c r="H72" s="28"/>
      <c r="I72" s="31"/>
      <c r="J72" s="31"/>
      <c r="K72" s="31"/>
    </row>
    <row r="73" spans="1:12" ht="12.75" customHeight="1" x14ac:dyDescent="0.2">
      <c r="A73" s="31"/>
      <c r="C73" s="109"/>
      <c r="D73" s="110" t="s">
        <v>125</v>
      </c>
      <c r="E73" s="90">
        <f>SUM(H7+H36+H57+H61+H67)</f>
        <v>2421</v>
      </c>
      <c r="F73" s="108"/>
      <c r="G73" s="28"/>
      <c r="H73" s="28"/>
      <c r="I73" s="31"/>
      <c r="J73" s="31"/>
      <c r="K73" s="31"/>
    </row>
    <row r="74" spans="1:12" ht="12.75" customHeight="1" x14ac:dyDescent="0.2">
      <c r="A74" s="31"/>
      <c r="B74" s="109"/>
      <c r="C74" s="107"/>
      <c r="D74" s="107"/>
      <c r="E74" s="108"/>
      <c r="F74" s="108"/>
      <c r="G74" s="28"/>
      <c r="H74" s="28"/>
      <c r="I74" s="31"/>
      <c r="J74" s="31"/>
      <c r="K74" s="31"/>
    </row>
    <row r="75" spans="1:12" ht="12.75" customHeight="1" x14ac:dyDescent="0.2">
      <c r="A75" s="31"/>
      <c r="B75" s="96"/>
      <c r="D75" s="111" t="s">
        <v>105</v>
      </c>
      <c r="E75" s="108"/>
      <c r="F75" s="108"/>
      <c r="G75" s="28"/>
      <c r="H75" s="28"/>
      <c r="I75" s="31"/>
      <c r="J75" s="31"/>
      <c r="K75" s="31"/>
    </row>
    <row r="76" spans="1:12" ht="12.75" customHeight="1" x14ac:dyDescent="0.2">
      <c r="A76" s="31"/>
      <c r="B76" s="109"/>
      <c r="D76" s="93"/>
      <c r="E76" s="101" t="s">
        <v>91</v>
      </c>
      <c r="F76" s="101" t="s">
        <v>92</v>
      </c>
      <c r="G76" s="28"/>
      <c r="H76" s="28"/>
      <c r="I76" s="31"/>
      <c r="J76" s="31"/>
      <c r="K76" s="31"/>
    </row>
    <row r="77" spans="1:12" ht="12.75" customHeight="1" x14ac:dyDescent="0.2">
      <c r="A77" s="77"/>
      <c r="B77" s="96"/>
      <c r="D77" s="112" t="s">
        <v>120</v>
      </c>
      <c r="E77" s="93"/>
      <c r="F77" s="93"/>
      <c r="G77" s="29"/>
      <c r="H77" s="78"/>
      <c r="I77" s="31"/>
      <c r="J77" s="31"/>
      <c r="K77" s="50"/>
    </row>
    <row r="78" spans="1:12" ht="12.75" customHeight="1" x14ac:dyDescent="0.15">
      <c r="A78" s="28"/>
      <c r="B78" s="103"/>
      <c r="D78" s="164" t="s">
        <v>89</v>
      </c>
      <c r="E78" s="114">
        <f>COUNTIF(I2:I66, "*ELEV_BACT*")</f>
        <v>57</v>
      </c>
      <c r="F78" s="106">
        <f>E78/E79</f>
        <v>1</v>
      </c>
      <c r="G78" s="31"/>
      <c r="H78" s="45"/>
      <c r="I78" s="31"/>
      <c r="J78" s="31"/>
      <c r="K78" s="31"/>
    </row>
    <row r="79" spans="1:12" ht="12.75" customHeight="1" x14ac:dyDescent="0.2">
      <c r="B79" s="96"/>
      <c r="D79" s="115"/>
      <c r="E79" s="116">
        <f>SUM(E78:E78)</f>
        <v>57</v>
      </c>
      <c r="F79" s="104">
        <f>SUM(F78:F78)</f>
        <v>1</v>
      </c>
      <c r="G79" s="31"/>
      <c r="I79" s="76"/>
      <c r="J79" s="31"/>
      <c r="K79" s="31"/>
    </row>
    <row r="80" spans="1:12" ht="12.75" customHeight="1" x14ac:dyDescent="0.2">
      <c r="B80" s="96"/>
      <c r="D80" s="112" t="s">
        <v>121</v>
      </c>
      <c r="E80" s="93"/>
      <c r="F80" s="113"/>
      <c r="H80" s="74"/>
      <c r="I80" s="75"/>
      <c r="J80" s="44"/>
      <c r="K80" s="83"/>
    </row>
    <row r="81" spans="2:12" ht="12.75" customHeight="1" x14ac:dyDescent="0.2">
      <c r="B81" s="96"/>
      <c r="D81" s="164" t="s">
        <v>90</v>
      </c>
      <c r="E81" s="114">
        <f>COUNTIF(J2:J66, "*ENTERO*")</f>
        <v>57</v>
      </c>
      <c r="F81" s="106">
        <f>E81/E82</f>
        <v>1</v>
      </c>
      <c r="H81" s="74"/>
      <c r="I81" s="75"/>
      <c r="J81" s="44"/>
      <c r="K81" s="83"/>
    </row>
    <row r="82" spans="2:12" ht="12.75" customHeight="1" x14ac:dyDescent="0.2">
      <c r="B82" s="96"/>
      <c r="D82" s="115"/>
      <c r="E82" s="116">
        <f>SUM(E81:E81)</f>
        <v>57</v>
      </c>
      <c r="F82" s="104">
        <f>SUM(F81:F81)</f>
        <v>1</v>
      </c>
      <c r="I82" s="76"/>
      <c r="J82" s="31"/>
      <c r="K82" s="44"/>
      <c r="L82" s="65"/>
    </row>
    <row r="83" spans="2:12" ht="12.75" customHeight="1" x14ac:dyDescent="0.2">
      <c r="B83" s="96"/>
      <c r="D83" s="112" t="s">
        <v>122</v>
      </c>
      <c r="E83" s="93"/>
      <c r="F83" s="113"/>
      <c r="I83" s="75"/>
      <c r="J83" s="44"/>
      <c r="K83" s="83"/>
      <c r="L83" s="65"/>
    </row>
    <row r="84" spans="2:12" ht="12.75" customHeight="1" x14ac:dyDescent="0.2">
      <c r="B84" s="96"/>
      <c r="D84" s="164" t="s">
        <v>106</v>
      </c>
      <c r="E84" s="114">
        <f>COUNTIF(K2:K66, "*UNKNOWN*")</f>
        <v>57</v>
      </c>
      <c r="F84" s="106">
        <f>E84/E85</f>
        <v>1</v>
      </c>
      <c r="I84" s="65"/>
      <c r="J84" s="44"/>
      <c r="K84" s="83"/>
    </row>
    <row r="85" spans="2:12" ht="12.75" customHeight="1" x14ac:dyDescent="0.2">
      <c r="B85" s="96"/>
      <c r="C85" s="96"/>
      <c r="D85" s="96"/>
      <c r="E85" s="116">
        <f>SUM(E84:E84)</f>
        <v>57</v>
      </c>
      <c r="F85" s="104">
        <f>SUM(F84:F84)</f>
        <v>1</v>
      </c>
      <c r="I85" s="65"/>
      <c r="J85" s="44"/>
      <c r="K85" s="83"/>
    </row>
    <row r="86" spans="2:12" ht="12.75" customHeight="1" x14ac:dyDescent="0.15">
      <c r="I86" s="65"/>
      <c r="J86" s="44"/>
      <c r="K86" s="83"/>
    </row>
    <row r="87" spans="2:12" ht="12.75" customHeight="1" x14ac:dyDescent="0.15">
      <c r="I87" s="65"/>
      <c r="J87" s="44"/>
      <c r="K87" s="83"/>
    </row>
    <row r="88" spans="2:12" ht="12" customHeight="1" x14ac:dyDescent="0.15">
      <c r="I88" s="23"/>
      <c r="J88" s="84"/>
      <c r="K88" s="2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Louisiana Beach Actions</oddHeader>
    <oddFooter>&amp;R&amp;P of &amp;N</oddFooter>
  </headerFooter>
  <rowBreaks count="1" manualBreakCount="1"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6"/>
  <sheetViews>
    <sheetView zoomScaleNormal="100" workbookViewId="0"/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3" customWidth="1"/>
    <col min="4" max="4" width="7.85546875" style="33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6" t="s">
        <v>24</v>
      </c>
      <c r="C1" s="177"/>
      <c r="D1" s="177"/>
      <c r="E1" s="177"/>
      <c r="F1" s="177"/>
      <c r="G1" s="30"/>
      <c r="H1" s="174" t="s">
        <v>23</v>
      </c>
      <c r="I1" s="175"/>
      <c r="J1" s="175"/>
      <c r="K1" s="175"/>
      <c r="L1" s="175"/>
    </row>
    <row r="2" spans="1:148" s="8" customFormat="1" ht="48" customHeight="1" x14ac:dyDescent="0.2">
      <c r="A2" s="24" t="s">
        <v>205</v>
      </c>
      <c r="B2" s="3" t="s">
        <v>12</v>
      </c>
      <c r="C2" s="3" t="s">
        <v>11</v>
      </c>
      <c r="D2" s="3" t="s">
        <v>66</v>
      </c>
      <c r="E2" s="3" t="s">
        <v>3</v>
      </c>
      <c r="F2" s="3" t="s">
        <v>17</v>
      </c>
      <c r="G2" s="30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s="7" customFormat="1" ht="12.75" customHeight="1" x14ac:dyDescent="0.2">
      <c r="A3" s="154" t="s">
        <v>139</v>
      </c>
      <c r="B3" s="154" t="s">
        <v>140</v>
      </c>
      <c r="C3" s="154" t="s">
        <v>141</v>
      </c>
      <c r="D3" s="154">
        <v>1</v>
      </c>
      <c r="E3" s="154">
        <v>2</v>
      </c>
      <c r="F3" s="154">
        <v>80</v>
      </c>
      <c r="G3" s="154"/>
      <c r="H3" s="154"/>
      <c r="I3" s="154"/>
      <c r="J3" s="154">
        <v>1</v>
      </c>
      <c r="K3" s="154"/>
      <c r="L3" s="154">
        <v>1</v>
      </c>
    </row>
    <row r="4" spans="1:148" s="7" customFormat="1" ht="12.75" customHeight="1" x14ac:dyDescent="0.2">
      <c r="A4" s="155" t="s">
        <v>139</v>
      </c>
      <c r="B4" s="155" t="s">
        <v>142</v>
      </c>
      <c r="C4" s="155" t="s">
        <v>143</v>
      </c>
      <c r="D4" s="155">
        <v>1</v>
      </c>
      <c r="E4" s="155">
        <v>3</v>
      </c>
      <c r="F4" s="155">
        <v>115</v>
      </c>
      <c r="G4" s="155"/>
      <c r="H4" s="155"/>
      <c r="I4" s="155"/>
      <c r="J4" s="155">
        <v>2</v>
      </c>
      <c r="K4" s="155"/>
      <c r="L4" s="155">
        <v>1</v>
      </c>
    </row>
    <row r="5" spans="1:148" s="7" customFormat="1" ht="12.75" customHeight="1" x14ac:dyDescent="0.2">
      <c r="A5" s="31"/>
      <c r="B5" s="32">
        <f>COUNTA(B3:B4)</f>
        <v>2</v>
      </c>
      <c r="C5" s="32"/>
      <c r="D5" s="32"/>
      <c r="E5" s="28">
        <f>SUM(E3:E4)</f>
        <v>5</v>
      </c>
      <c r="F5" s="28">
        <f>SUM(F3:F4)</f>
        <v>195</v>
      </c>
      <c r="G5" s="34"/>
      <c r="H5" s="28">
        <f>SUM(H3:H4)</f>
        <v>0</v>
      </c>
      <c r="I5" s="28">
        <f>SUM(I3:I4)</f>
        <v>0</v>
      </c>
      <c r="J5" s="28">
        <f>SUM(J3:J4)</f>
        <v>3</v>
      </c>
      <c r="K5" s="28">
        <f>SUM(K3:K4)</f>
        <v>0</v>
      </c>
      <c r="L5" s="28">
        <f>SUM(L3:L4)</f>
        <v>2</v>
      </c>
    </row>
    <row r="6" spans="1:148" s="7" customFormat="1" ht="12.75" customHeight="1" x14ac:dyDescent="0.2">
      <c r="A6" s="150"/>
      <c r="B6" s="19"/>
      <c r="C6" s="19"/>
      <c r="D6" s="19"/>
      <c r="E6" s="19"/>
      <c r="F6" s="19"/>
      <c r="G6" s="30"/>
      <c r="H6" s="19"/>
      <c r="I6" s="19"/>
      <c r="J6" s="19"/>
      <c r="K6" s="19"/>
      <c r="L6" s="19"/>
    </row>
    <row r="7" spans="1:148" ht="12.75" customHeight="1" x14ac:dyDescent="0.2">
      <c r="A7" s="154" t="s">
        <v>144</v>
      </c>
      <c r="B7" s="154" t="s">
        <v>145</v>
      </c>
      <c r="C7" s="154" t="s">
        <v>146</v>
      </c>
      <c r="D7" s="154">
        <v>2</v>
      </c>
      <c r="E7" s="154">
        <v>4</v>
      </c>
      <c r="F7" s="154">
        <v>147</v>
      </c>
      <c r="G7" s="154"/>
      <c r="H7" s="154"/>
      <c r="I7" s="154"/>
      <c r="J7" s="154">
        <v>2</v>
      </c>
      <c r="K7" s="154">
        <v>1</v>
      </c>
      <c r="L7" s="154">
        <v>1</v>
      </c>
    </row>
    <row r="8" spans="1:148" ht="12.75" customHeight="1" x14ac:dyDescent="0.2">
      <c r="A8" s="154" t="s">
        <v>144</v>
      </c>
      <c r="B8" s="154" t="s">
        <v>147</v>
      </c>
      <c r="C8" s="154" t="s">
        <v>148</v>
      </c>
      <c r="D8" s="154">
        <v>2</v>
      </c>
      <c r="E8" s="154">
        <v>1</v>
      </c>
      <c r="F8" s="154">
        <v>119</v>
      </c>
      <c r="G8" s="154"/>
      <c r="H8" s="154"/>
      <c r="I8" s="154"/>
      <c r="J8" s="154"/>
      <c r="K8" s="154"/>
      <c r="L8" s="154">
        <v>1</v>
      </c>
    </row>
    <row r="9" spans="1:148" ht="12.75" customHeight="1" x14ac:dyDescent="0.2">
      <c r="A9" s="154" t="s">
        <v>144</v>
      </c>
      <c r="B9" s="154" t="s">
        <v>149</v>
      </c>
      <c r="C9" s="154" t="s">
        <v>150</v>
      </c>
      <c r="D9" s="154">
        <v>2</v>
      </c>
      <c r="E9" s="154">
        <v>2</v>
      </c>
      <c r="F9" s="154">
        <v>171</v>
      </c>
      <c r="G9" s="154"/>
      <c r="H9" s="154"/>
      <c r="I9" s="154"/>
      <c r="J9" s="154"/>
      <c r="K9" s="154"/>
      <c r="L9" s="154">
        <v>2</v>
      </c>
    </row>
    <row r="10" spans="1:148" ht="12.75" customHeight="1" x14ac:dyDescent="0.2">
      <c r="A10" s="154" t="s">
        <v>144</v>
      </c>
      <c r="B10" s="154" t="s">
        <v>153</v>
      </c>
      <c r="C10" s="154" t="s">
        <v>154</v>
      </c>
      <c r="D10" s="154">
        <v>1</v>
      </c>
      <c r="E10" s="154">
        <v>1</v>
      </c>
      <c r="F10" s="154">
        <v>112</v>
      </c>
      <c r="G10" s="154"/>
      <c r="H10" s="154"/>
      <c r="I10" s="154"/>
      <c r="J10" s="154"/>
      <c r="K10" s="154"/>
      <c r="L10" s="154">
        <v>1</v>
      </c>
    </row>
    <row r="11" spans="1:148" ht="12.75" customHeight="1" x14ac:dyDescent="0.2">
      <c r="A11" s="154" t="s">
        <v>144</v>
      </c>
      <c r="B11" s="154" t="s">
        <v>155</v>
      </c>
      <c r="C11" s="154" t="s">
        <v>156</v>
      </c>
      <c r="D11" s="154">
        <v>1</v>
      </c>
      <c r="E11" s="154">
        <v>2</v>
      </c>
      <c r="F11" s="154">
        <v>143</v>
      </c>
      <c r="G11" s="154"/>
      <c r="H11" s="154"/>
      <c r="I11" s="154"/>
      <c r="J11" s="154"/>
      <c r="K11" s="154"/>
      <c r="L11" s="154">
        <v>2</v>
      </c>
    </row>
    <row r="12" spans="1:148" ht="12.75" customHeight="1" x14ac:dyDescent="0.2">
      <c r="A12" s="154" t="s">
        <v>144</v>
      </c>
      <c r="B12" s="154" t="s">
        <v>157</v>
      </c>
      <c r="C12" s="154" t="s">
        <v>158</v>
      </c>
      <c r="D12" s="154">
        <v>1</v>
      </c>
      <c r="E12" s="154">
        <v>3</v>
      </c>
      <c r="F12" s="154">
        <v>129</v>
      </c>
      <c r="G12" s="154"/>
      <c r="H12" s="154"/>
      <c r="I12" s="154"/>
      <c r="J12" s="154">
        <v>2</v>
      </c>
      <c r="K12" s="154"/>
      <c r="L12" s="154">
        <v>1</v>
      </c>
    </row>
    <row r="13" spans="1:148" ht="12.75" customHeight="1" x14ac:dyDescent="0.2">
      <c r="A13" s="154" t="s">
        <v>144</v>
      </c>
      <c r="B13" s="154" t="s">
        <v>159</v>
      </c>
      <c r="C13" s="154" t="s">
        <v>160</v>
      </c>
      <c r="D13" s="154">
        <v>1</v>
      </c>
      <c r="E13" s="154">
        <v>3</v>
      </c>
      <c r="F13" s="154">
        <v>129</v>
      </c>
      <c r="G13" s="154"/>
      <c r="H13" s="154"/>
      <c r="I13" s="154"/>
      <c r="J13" s="154">
        <v>2</v>
      </c>
      <c r="K13" s="154"/>
      <c r="L13" s="154">
        <v>1</v>
      </c>
    </row>
    <row r="14" spans="1:148" ht="12.75" customHeight="1" x14ac:dyDescent="0.2">
      <c r="A14" s="154" t="s">
        <v>144</v>
      </c>
      <c r="B14" s="154" t="s">
        <v>161</v>
      </c>
      <c r="C14" s="154" t="s">
        <v>162</v>
      </c>
      <c r="D14" s="154">
        <v>1</v>
      </c>
      <c r="E14" s="154">
        <v>2</v>
      </c>
      <c r="F14" s="154">
        <v>133</v>
      </c>
      <c r="G14" s="154"/>
      <c r="H14" s="154"/>
      <c r="I14" s="154"/>
      <c r="J14" s="154">
        <v>1</v>
      </c>
      <c r="K14" s="154"/>
      <c r="L14" s="154">
        <v>1</v>
      </c>
    </row>
    <row r="15" spans="1:148" ht="12.75" customHeight="1" x14ac:dyDescent="0.2">
      <c r="A15" s="154" t="s">
        <v>144</v>
      </c>
      <c r="B15" s="154" t="s">
        <v>163</v>
      </c>
      <c r="C15" s="154" t="s">
        <v>164</v>
      </c>
      <c r="D15" s="154">
        <v>1</v>
      </c>
      <c r="E15" s="154">
        <v>2</v>
      </c>
      <c r="F15" s="154">
        <v>140</v>
      </c>
      <c r="G15" s="154"/>
      <c r="H15" s="154"/>
      <c r="I15" s="154"/>
      <c r="J15" s="154"/>
      <c r="K15" s="154">
        <v>1</v>
      </c>
      <c r="L15" s="154">
        <v>1</v>
      </c>
    </row>
    <row r="16" spans="1:148" ht="12.75" customHeight="1" x14ac:dyDescent="0.2">
      <c r="A16" s="154" t="s">
        <v>144</v>
      </c>
      <c r="B16" s="154" t="s">
        <v>165</v>
      </c>
      <c r="C16" s="154" t="s">
        <v>166</v>
      </c>
      <c r="D16" s="154">
        <v>2</v>
      </c>
      <c r="E16" s="154">
        <v>3</v>
      </c>
      <c r="F16" s="154">
        <v>150</v>
      </c>
      <c r="G16" s="154"/>
      <c r="H16" s="154"/>
      <c r="I16" s="154"/>
      <c r="J16" s="154">
        <v>1</v>
      </c>
      <c r="K16" s="154">
        <v>1</v>
      </c>
      <c r="L16" s="154">
        <v>1</v>
      </c>
    </row>
    <row r="17" spans="1:16" ht="12.75" customHeight="1" x14ac:dyDescent="0.2">
      <c r="A17" s="154" t="s">
        <v>144</v>
      </c>
      <c r="B17" s="154" t="s">
        <v>167</v>
      </c>
      <c r="C17" s="154" t="s">
        <v>168</v>
      </c>
      <c r="D17" s="154">
        <v>2</v>
      </c>
      <c r="E17" s="154">
        <v>1</v>
      </c>
      <c r="F17" s="154">
        <v>112</v>
      </c>
      <c r="G17" s="154"/>
      <c r="H17" s="154"/>
      <c r="I17" s="154"/>
      <c r="J17" s="154"/>
      <c r="K17" s="154"/>
      <c r="L17" s="154">
        <v>1</v>
      </c>
    </row>
    <row r="18" spans="1:16" ht="12.75" customHeight="1" x14ac:dyDescent="0.2">
      <c r="A18" s="155" t="s">
        <v>144</v>
      </c>
      <c r="B18" s="155" t="s">
        <v>169</v>
      </c>
      <c r="C18" s="155" t="s">
        <v>170</v>
      </c>
      <c r="D18" s="155">
        <v>2</v>
      </c>
      <c r="E18" s="155">
        <v>3</v>
      </c>
      <c r="F18" s="155">
        <v>150</v>
      </c>
      <c r="G18" s="155"/>
      <c r="H18" s="155"/>
      <c r="I18" s="155"/>
      <c r="J18" s="155">
        <v>1</v>
      </c>
      <c r="K18" s="155">
        <v>1</v>
      </c>
      <c r="L18" s="155">
        <v>1</v>
      </c>
    </row>
    <row r="19" spans="1:16" ht="12.75" customHeight="1" x14ac:dyDescent="0.2">
      <c r="A19" s="31"/>
      <c r="B19" s="32">
        <f>COUNTA(B7:B18)</f>
        <v>12</v>
      </c>
      <c r="C19" s="32"/>
      <c r="D19" s="32"/>
      <c r="E19" s="43">
        <f>SUM(E7:E18)</f>
        <v>27</v>
      </c>
      <c r="F19" s="138">
        <f>SUM(F7:F18)</f>
        <v>1635</v>
      </c>
      <c r="G19" s="43"/>
      <c r="H19" s="43">
        <f>SUM(H7:H18)</f>
        <v>0</v>
      </c>
      <c r="I19" s="43">
        <f>SUM(I7:I18)</f>
        <v>0</v>
      </c>
      <c r="J19" s="43">
        <f>SUM(J7:J18)</f>
        <v>9</v>
      </c>
      <c r="K19" s="43">
        <f>SUM(K7:K18)</f>
        <v>4</v>
      </c>
      <c r="L19" s="43">
        <f>SUM(L7:L18)</f>
        <v>14</v>
      </c>
    </row>
    <row r="20" spans="1:16" ht="12.75" customHeight="1" x14ac:dyDescent="0.2">
      <c r="A20" s="31"/>
      <c r="B20" s="31"/>
      <c r="C20" s="31"/>
      <c r="D20" s="31"/>
      <c r="E20" s="34"/>
      <c r="F20" s="34"/>
      <c r="G20" s="34"/>
      <c r="H20" s="34"/>
      <c r="I20" s="34"/>
      <c r="J20" s="34"/>
      <c r="K20" s="34"/>
      <c r="L20" s="34"/>
    </row>
    <row r="21" spans="1:16" ht="12.75" customHeight="1" x14ac:dyDescent="0.2">
      <c r="A21" s="154" t="s">
        <v>171</v>
      </c>
      <c r="B21" s="154" t="s">
        <v>172</v>
      </c>
      <c r="C21" s="154" t="s">
        <v>173</v>
      </c>
      <c r="D21" s="154">
        <v>2</v>
      </c>
      <c r="E21" s="154">
        <v>4</v>
      </c>
      <c r="F21" s="154">
        <v>28</v>
      </c>
      <c r="G21" s="154"/>
      <c r="H21" s="154"/>
      <c r="I21" s="154"/>
      <c r="J21" s="154">
        <v>4</v>
      </c>
      <c r="K21" s="154"/>
      <c r="L21" s="154"/>
    </row>
    <row r="22" spans="1:16" ht="12.75" customHeight="1" x14ac:dyDescent="0.2">
      <c r="A22" s="154" t="s">
        <v>171</v>
      </c>
      <c r="B22" s="154" t="s">
        <v>174</v>
      </c>
      <c r="C22" s="154" t="s">
        <v>175</v>
      </c>
      <c r="D22" s="154">
        <v>2</v>
      </c>
      <c r="E22" s="154">
        <v>2</v>
      </c>
      <c r="F22" s="154">
        <v>28</v>
      </c>
      <c r="G22" s="154"/>
      <c r="H22" s="154"/>
      <c r="I22" s="154"/>
      <c r="J22" s="154">
        <v>1</v>
      </c>
      <c r="K22" s="154">
        <v>1</v>
      </c>
      <c r="L22" s="154"/>
    </row>
    <row r="23" spans="1:16" ht="12.75" customHeight="1" x14ac:dyDescent="0.2">
      <c r="A23" s="154" t="s">
        <v>171</v>
      </c>
      <c r="B23" s="154" t="s">
        <v>176</v>
      </c>
      <c r="C23" s="154" t="s">
        <v>177</v>
      </c>
      <c r="D23" s="154">
        <v>2</v>
      </c>
      <c r="E23" s="154">
        <v>3</v>
      </c>
      <c r="F23" s="154">
        <v>49</v>
      </c>
      <c r="G23" s="154"/>
      <c r="H23" s="154"/>
      <c r="I23" s="154"/>
      <c r="J23" s="154">
        <v>2</v>
      </c>
      <c r="K23" s="154"/>
      <c r="L23" s="154">
        <v>1</v>
      </c>
    </row>
    <row r="24" spans="1:16" ht="12.75" customHeight="1" x14ac:dyDescent="0.2">
      <c r="A24" s="154" t="s">
        <v>171</v>
      </c>
      <c r="B24" s="154" t="s">
        <v>178</v>
      </c>
      <c r="C24" s="154" t="s">
        <v>179</v>
      </c>
      <c r="D24" s="154">
        <v>1</v>
      </c>
      <c r="E24" s="154">
        <v>1</v>
      </c>
      <c r="F24" s="154">
        <v>63</v>
      </c>
      <c r="G24" s="154"/>
      <c r="H24" s="154"/>
      <c r="I24" s="154"/>
      <c r="J24" s="154"/>
      <c r="K24" s="154"/>
      <c r="L24" s="154">
        <v>1</v>
      </c>
    </row>
    <row r="25" spans="1:16" ht="12.75" customHeight="1" x14ac:dyDescent="0.2">
      <c r="A25" s="154" t="s">
        <v>171</v>
      </c>
      <c r="B25" s="154" t="s">
        <v>180</v>
      </c>
      <c r="C25" s="154" t="s">
        <v>181</v>
      </c>
      <c r="D25" s="154">
        <v>1</v>
      </c>
      <c r="E25" s="154">
        <v>5</v>
      </c>
      <c r="F25" s="154">
        <v>63</v>
      </c>
      <c r="G25" s="154"/>
      <c r="H25" s="154"/>
      <c r="I25" s="154"/>
      <c r="J25" s="154">
        <v>2</v>
      </c>
      <c r="K25" s="154">
        <v>3</v>
      </c>
      <c r="L25" s="154"/>
    </row>
    <row r="26" spans="1:16" ht="12.75" customHeight="1" x14ac:dyDescent="0.2">
      <c r="A26" s="155" t="s">
        <v>171</v>
      </c>
      <c r="B26" s="155" t="s">
        <v>182</v>
      </c>
      <c r="C26" s="155" t="s">
        <v>183</v>
      </c>
      <c r="D26" s="155">
        <v>1</v>
      </c>
      <c r="E26" s="155">
        <v>4</v>
      </c>
      <c r="F26" s="155">
        <v>84</v>
      </c>
      <c r="G26" s="155"/>
      <c r="H26" s="155"/>
      <c r="I26" s="155"/>
      <c r="J26" s="155">
        <v>2</v>
      </c>
      <c r="K26" s="155"/>
      <c r="L26" s="155">
        <v>2</v>
      </c>
    </row>
    <row r="27" spans="1:16" ht="12.75" customHeight="1" x14ac:dyDescent="0.2">
      <c r="A27" s="31"/>
      <c r="B27" s="32">
        <f>COUNTA(B21:B26)</f>
        <v>6</v>
      </c>
      <c r="C27" s="32"/>
      <c r="D27" s="32"/>
      <c r="E27" s="28">
        <f>SUM(E21:E26)</f>
        <v>19</v>
      </c>
      <c r="F27" s="131">
        <f>SUM(F21:F26)</f>
        <v>315</v>
      </c>
      <c r="G27" s="34"/>
      <c r="H27" s="28">
        <f>SUM(H21:H26)</f>
        <v>0</v>
      </c>
      <c r="I27" s="28">
        <f>SUM(I21:I26)</f>
        <v>0</v>
      </c>
      <c r="J27" s="28">
        <f>SUM(J21:J26)</f>
        <v>11</v>
      </c>
      <c r="K27" s="28">
        <f>SUM(K21:K26)</f>
        <v>4</v>
      </c>
      <c r="L27" s="28">
        <f>SUM(L21:L26)</f>
        <v>4</v>
      </c>
    </row>
    <row r="28" spans="1:16" ht="12.75" customHeight="1" x14ac:dyDescent="0.2">
      <c r="A28" s="31"/>
      <c r="B28" s="31"/>
      <c r="C28" s="31"/>
      <c r="D28" s="31"/>
      <c r="E28" s="34"/>
      <c r="F28" s="34"/>
      <c r="G28" s="34"/>
      <c r="H28" s="34"/>
      <c r="I28" s="34"/>
      <c r="J28" s="34"/>
      <c r="K28" s="34"/>
      <c r="L28" s="34"/>
    </row>
    <row r="29" spans="1:16" ht="12.75" customHeight="1" x14ac:dyDescent="0.2">
      <c r="A29" s="155" t="s">
        <v>195</v>
      </c>
      <c r="B29" s="155" t="s">
        <v>196</v>
      </c>
      <c r="C29" s="155" t="s">
        <v>197</v>
      </c>
      <c r="D29" s="155">
        <v>1</v>
      </c>
      <c r="E29" s="155">
        <v>2</v>
      </c>
      <c r="F29" s="155">
        <v>150</v>
      </c>
      <c r="G29" s="155"/>
      <c r="H29" s="155"/>
      <c r="I29" s="155"/>
      <c r="J29" s="155"/>
      <c r="K29" s="155">
        <v>1</v>
      </c>
      <c r="L29" s="155">
        <v>1</v>
      </c>
    </row>
    <row r="30" spans="1:16" ht="12.75" customHeight="1" x14ac:dyDescent="0.2">
      <c r="A30" s="31"/>
      <c r="B30" s="32">
        <f>COUNTA(B29:B29)</f>
        <v>1</v>
      </c>
      <c r="C30" s="32"/>
      <c r="D30" s="32"/>
      <c r="E30" s="28">
        <f>SUM(E29:E29)</f>
        <v>2</v>
      </c>
      <c r="F30" s="28">
        <f>SUM(F29:F29)</f>
        <v>150</v>
      </c>
      <c r="G30" s="34"/>
      <c r="H30" s="28">
        <f>SUM(H29:H29)</f>
        <v>0</v>
      </c>
      <c r="I30" s="28">
        <f>SUM(I29:I29)</f>
        <v>0</v>
      </c>
      <c r="J30" s="28">
        <f>SUM(J29:J29)</f>
        <v>0</v>
      </c>
      <c r="K30" s="28">
        <f>SUM(K29:K29)</f>
        <v>1</v>
      </c>
      <c r="L30" s="28">
        <f>SUM(L29:L29)</f>
        <v>1</v>
      </c>
      <c r="O30" s="65"/>
      <c r="P30" s="65"/>
    </row>
    <row r="31" spans="1:16" ht="12.75" customHeight="1" x14ac:dyDescent="0.2">
      <c r="A31" s="31"/>
      <c r="B31" s="32"/>
      <c r="C31" s="32"/>
      <c r="D31" s="32"/>
      <c r="E31" s="28"/>
      <c r="F31" s="28"/>
      <c r="G31" s="34"/>
      <c r="H31" s="28"/>
      <c r="I31" s="28"/>
      <c r="J31" s="28"/>
      <c r="K31" s="28"/>
      <c r="L31" s="28"/>
      <c r="O31" s="65"/>
      <c r="P31" s="65"/>
    </row>
    <row r="32" spans="1:16" ht="12.75" customHeight="1" x14ac:dyDescent="0.2">
      <c r="A32" s="155" t="s">
        <v>198</v>
      </c>
      <c r="B32" s="155" t="s">
        <v>199</v>
      </c>
      <c r="C32" s="155" t="s">
        <v>200</v>
      </c>
      <c r="D32" s="155">
        <v>1</v>
      </c>
      <c r="E32" s="155">
        <v>4</v>
      </c>
      <c r="F32" s="155">
        <v>126</v>
      </c>
      <c r="G32" s="155"/>
      <c r="H32" s="155"/>
      <c r="I32" s="155"/>
      <c r="J32" s="155">
        <v>1</v>
      </c>
      <c r="K32" s="155">
        <v>1</v>
      </c>
      <c r="L32" s="155">
        <v>2</v>
      </c>
      <c r="O32" s="65"/>
      <c r="P32" s="65"/>
    </row>
    <row r="33" spans="1:12" ht="12.75" customHeight="1" x14ac:dyDescent="0.2">
      <c r="A33" s="31"/>
      <c r="B33" s="32">
        <f>COUNTA(B32:B32)</f>
        <v>1</v>
      </c>
      <c r="C33" s="32"/>
      <c r="D33" s="32"/>
      <c r="E33" s="28">
        <f>SUM(E32:E32)</f>
        <v>4</v>
      </c>
      <c r="F33" s="28">
        <f>SUM(F32:F32)</f>
        <v>126</v>
      </c>
      <c r="G33" s="34"/>
      <c r="H33" s="28">
        <f>SUM(H32:H32)</f>
        <v>0</v>
      </c>
      <c r="I33" s="28">
        <f>SUM(I32:I32)</f>
        <v>0</v>
      </c>
      <c r="J33" s="28">
        <f>SUM(J32:J32)</f>
        <v>1</v>
      </c>
      <c r="K33" s="28">
        <f>SUM(K32:K32)</f>
        <v>1</v>
      </c>
      <c r="L33" s="28">
        <f>SUM(L32:L32)</f>
        <v>2</v>
      </c>
    </row>
    <row r="34" spans="1:12" ht="12.75" customHeight="1" x14ac:dyDescent="0.2">
      <c r="A34" s="31"/>
      <c r="B34" s="32"/>
      <c r="C34" s="32"/>
      <c r="D34" s="32"/>
      <c r="E34" s="28"/>
      <c r="F34" s="28"/>
      <c r="G34" s="34"/>
      <c r="H34" s="28"/>
      <c r="I34" s="28"/>
      <c r="J34" s="28"/>
      <c r="K34" s="28"/>
      <c r="L34" s="28"/>
    </row>
    <row r="35" spans="1:12" ht="12.75" customHeight="1" x14ac:dyDescent="0.2">
      <c r="C35" s="92" t="s">
        <v>226</v>
      </c>
      <c r="D35" s="107"/>
      <c r="E35" s="108"/>
    </row>
    <row r="36" spans="1:12" ht="12.75" customHeight="1" x14ac:dyDescent="0.2">
      <c r="B36" s="109"/>
      <c r="D36" s="110" t="s">
        <v>123</v>
      </c>
      <c r="E36" s="91">
        <f>SUM(B5+B19+B27+B30+B33)</f>
        <v>22</v>
      </c>
    </row>
    <row r="37" spans="1:12" ht="12.75" customHeight="1" x14ac:dyDescent="0.2">
      <c r="B37" s="109"/>
      <c r="D37" s="110" t="s">
        <v>103</v>
      </c>
      <c r="E37" s="91">
        <f>SUM(E5+E19+E27+E30+E33)</f>
        <v>57</v>
      </c>
    </row>
    <row r="38" spans="1:12" ht="12.75" customHeight="1" x14ac:dyDescent="0.2">
      <c r="B38" s="109"/>
      <c r="D38" s="110" t="s">
        <v>104</v>
      </c>
      <c r="E38" s="90">
        <f>SUM(F5+F19+F27+F30+F33)</f>
        <v>2421</v>
      </c>
    </row>
    <row r="39" spans="1:12" ht="12.75" customHeight="1" x14ac:dyDescent="0.2"/>
    <row r="40" spans="1:12" ht="12.75" customHeight="1" x14ac:dyDescent="0.2">
      <c r="D40" s="94" t="s">
        <v>131</v>
      </c>
      <c r="E40" s="96"/>
      <c r="F40" s="96"/>
      <c r="G40" s="96"/>
      <c r="H40" s="101" t="s">
        <v>91</v>
      </c>
      <c r="I40" s="101" t="s">
        <v>102</v>
      </c>
    </row>
    <row r="41" spans="1:12" ht="12.75" customHeight="1" x14ac:dyDescent="0.2">
      <c r="C41" s="115"/>
      <c r="D41" s="115"/>
      <c r="E41" s="115"/>
      <c r="F41" s="99" t="s">
        <v>126</v>
      </c>
      <c r="H41" s="91">
        <f>SUM(H5+H19+H27+H30+H33)</f>
        <v>0</v>
      </c>
      <c r="I41" s="104">
        <f>H41/(H46)</f>
        <v>0</v>
      </c>
    </row>
    <row r="42" spans="1:12" ht="12.75" customHeight="1" x14ac:dyDescent="0.2">
      <c r="C42" s="115"/>
      <c r="D42" s="115"/>
      <c r="E42" s="115"/>
      <c r="F42" s="99" t="s">
        <v>127</v>
      </c>
      <c r="H42" s="91">
        <f>SUM(I5+I19+I27+I30+I33)</f>
        <v>0</v>
      </c>
      <c r="I42" s="104">
        <f>H42/H46</f>
        <v>0</v>
      </c>
    </row>
    <row r="43" spans="1:12" ht="12.75" customHeight="1" x14ac:dyDescent="0.2">
      <c r="C43" s="115"/>
      <c r="D43" s="115"/>
      <c r="E43" s="115"/>
      <c r="F43" s="99" t="s">
        <v>128</v>
      </c>
      <c r="H43" s="91">
        <f>SUM(J5+J19+J27+J30+J33)</f>
        <v>24</v>
      </c>
      <c r="I43" s="104">
        <f>H43/H46</f>
        <v>0.42105263157894735</v>
      </c>
    </row>
    <row r="44" spans="1:12" ht="12.75" customHeight="1" x14ac:dyDescent="0.2">
      <c r="C44" s="115"/>
      <c r="D44" s="115"/>
      <c r="E44" s="115"/>
      <c r="F44" s="99" t="s">
        <v>129</v>
      </c>
      <c r="H44" s="91">
        <f>SUM(K5+K19+K27+K30+K33)</f>
        <v>10</v>
      </c>
      <c r="I44" s="104">
        <f>H44/H46</f>
        <v>0.17543859649122806</v>
      </c>
    </row>
    <row r="45" spans="1:12" ht="12.75" customHeight="1" x14ac:dyDescent="0.2">
      <c r="C45" s="115"/>
      <c r="D45" s="115"/>
      <c r="E45" s="115"/>
      <c r="F45" s="99" t="s">
        <v>130</v>
      </c>
      <c r="H45" s="114">
        <f>SUM(L5+L19+L27+L30+L33)</f>
        <v>23</v>
      </c>
      <c r="I45" s="106">
        <f>H45/H46</f>
        <v>0.40350877192982454</v>
      </c>
    </row>
    <row r="46" spans="1:12" ht="12.75" customHeight="1" x14ac:dyDescent="0.2">
      <c r="C46" s="115"/>
      <c r="D46" s="115"/>
      <c r="E46" s="115"/>
      <c r="F46" s="115"/>
      <c r="G46" s="99"/>
      <c r="H46" s="113">
        <f>SUM(H41:H45)</f>
        <v>57</v>
      </c>
      <c r="I46" s="104">
        <f>SUM(I41:I45)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Louisiana Beach Action Durations</oddHeader>
    <oddFooter>&amp;R&amp;P of &amp;N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3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9" customFormat="1" ht="12" customHeight="1" x14ac:dyDescent="0.2">
      <c r="B1" s="179" t="s">
        <v>25</v>
      </c>
      <c r="C1" s="179"/>
      <c r="D1" s="63"/>
      <c r="E1" s="64"/>
      <c r="F1" s="63"/>
      <c r="G1" s="178" t="s">
        <v>27</v>
      </c>
      <c r="H1" s="178"/>
      <c r="I1" s="178"/>
      <c r="J1" s="63"/>
      <c r="K1" s="179" t="s">
        <v>33</v>
      </c>
      <c r="L1" s="179"/>
    </row>
    <row r="2" spans="1:12" s="52" customFormat="1" ht="48.75" customHeight="1" x14ac:dyDescent="0.15">
      <c r="A2" s="24" t="s">
        <v>205</v>
      </c>
      <c r="B2" s="3" t="s">
        <v>12</v>
      </c>
      <c r="C2" s="3" t="s">
        <v>11</v>
      </c>
      <c r="D2" s="3" t="s">
        <v>66</v>
      </c>
      <c r="E2" s="14" t="s">
        <v>26</v>
      </c>
      <c r="F2" s="3"/>
      <c r="G2" s="3" t="s">
        <v>223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ht="12.75" customHeight="1" x14ac:dyDescent="0.2">
      <c r="A3" s="154" t="s">
        <v>139</v>
      </c>
      <c r="B3" s="154" t="s">
        <v>140</v>
      </c>
      <c r="C3" s="154" t="s">
        <v>141</v>
      </c>
      <c r="D3" s="154">
        <v>1</v>
      </c>
      <c r="E3" s="154">
        <v>183</v>
      </c>
      <c r="F3" s="154"/>
      <c r="G3" s="154" t="s">
        <v>28</v>
      </c>
      <c r="H3" s="154">
        <v>80</v>
      </c>
      <c r="I3" s="37">
        <f t="shared" ref="I3:I4" si="0">H3/E3</f>
        <v>0.43715846994535518</v>
      </c>
      <c r="J3" s="58"/>
      <c r="K3" s="38">
        <f t="shared" ref="K3:K4" si="1">E3-H3</f>
        <v>103</v>
      </c>
      <c r="L3" s="37">
        <f t="shared" ref="L3:L4" si="2">K3/E3</f>
        <v>0.56284153005464477</v>
      </c>
    </row>
    <row r="4" spans="1:12" ht="12.75" customHeight="1" x14ac:dyDescent="0.2">
      <c r="A4" s="155" t="s">
        <v>139</v>
      </c>
      <c r="B4" s="155" t="s">
        <v>142</v>
      </c>
      <c r="C4" s="155" t="s">
        <v>143</v>
      </c>
      <c r="D4" s="155">
        <v>1</v>
      </c>
      <c r="E4" s="155">
        <v>183</v>
      </c>
      <c r="F4" s="155"/>
      <c r="G4" s="155" t="s">
        <v>28</v>
      </c>
      <c r="H4" s="155">
        <v>115</v>
      </c>
      <c r="I4" s="39">
        <f t="shared" si="0"/>
        <v>0.62841530054644812</v>
      </c>
      <c r="J4" s="60"/>
      <c r="K4" s="40">
        <f t="shared" si="1"/>
        <v>68</v>
      </c>
      <c r="L4" s="39">
        <f t="shared" si="2"/>
        <v>0.37158469945355194</v>
      </c>
    </row>
    <row r="5" spans="1:12" x14ac:dyDescent="0.2">
      <c r="A5" s="31"/>
      <c r="B5" s="32">
        <f>COUNTA(B3:B4)</f>
        <v>2</v>
      </c>
      <c r="C5" s="31"/>
      <c r="D5" s="69"/>
      <c r="E5" s="35">
        <f>SUM(E3:E4)</f>
        <v>366</v>
      </c>
      <c r="F5" s="41"/>
      <c r="G5" s="32">
        <f>COUNTA(G3:G4)</f>
        <v>2</v>
      </c>
      <c r="H5" s="35">
        <f>SUM(H3:H4)</f>
        <v>195</v>
      </c>
      <c r="I5" s="42">
        <f>H5/E5</f>
        <v>0.53278688524590168</v>
      </c>
      <c r="J5" s="43"/>
      <c r="K5" s="35">
        <f>SUM(K3:K4)</f>
        <v>171</v>
      </c>
      <c r="L5" s="42">
        <f>K5/E5</f>
        <v>0.46721311475409838</v>
      </c>
    </row>
    <row r="6" spans="1:12" ht="8.25" customHeight="1" x14ac:dyDescent="0.2">
      <c r="A6" s="31"/>
      <c r="B6" s="32"/>
      <c r="C6" s="31"/>
      <c r="D6" s="50"/>
      <c r="E6" s="35"/>
      <c r="F6" s="41"/>
      <c r="G6" s="32"/>
      <c r="H6" s="35"/>
      <c r="I6" s="42"/>
      <c r="J6" s="43"/>
      <c r="K6" s="35"/>
      <c r="L6" s="42"/>
    </row>
    <row r="7" spans="1:12" x14ac:dyDescent="0.2">
      <c r="A7" s="154" t="s">
        <v>144</v>
      </c>
      <c r="B7" s="154" t="s">
        <v>145</v>
      </c>
      <c r="C7" s="154" t="s">
        <v>146</v>
      </c>
      <c r="D7" s="154">
        <v>2</v>
      </c>
      <c r="E7" s="154">
        <v>183</v>
      </c>
      <c r="F7" s="154"/>
      <c r="G7" s="154" t="s">
        <v>28</v>
      </c>
      <c r="H7" s="154">
        <v>147</v>
      </c>
      <c r="I7" s="37">
        <f t="shared" ref="I7:I18" si="3">H7/E7</f>
        <v>0.80327868852459017</v>
      </c>
      <c r="J7" s="58"/>
      <c r="K7" s="38">
        <f t="shared" ref="K7:K18" si="4">E7-H7</f>
        <v>36</v>
      </c>
      <c r="L7" s="37">
        <f t="shared" ref="L7:L18" si="5">K7/E7</f>
        <v>0.19672131147540983</v>
      </c>
    </row>
    <row r="8" spans="1:12" x14ac:dyDescent="0.2">
      <c r="A8" s="154" t="s">
        <v>144</v>
      </c>
      <c r="B8" s="154" t="s">
        <v>147</v>
      </c>
      <c r="C8" s="154" t="s">
        <v>148</v>
      </c>
      <c r="D8" s="154">
        <v>2</v>
      </c>
      <c r="E8" s="154">
        <v>183</v>
      </c>
      <c r="F8" s="154"/>
      <c r="G8" s="154" t="s">
        <v>28</v>
      </c>
      <c r="H8" s="154">
        <v>119</v>
      </c>
      <c r="I8" s="37">
        <f t="shared" ref="I8:I15" si="6">H8/E8</f>
        <v>0.65027322404371579</v>
      </c>
      <c r="J8" s="58"/>
      <c r="K8" s="38">
        <f t="shared" ref="K8:K15" si="7">E8-H8</f>
        <v>64</v>
      </c>
      <c r="L8" s="37">
        <f t="shared" ref="L8:L15" si="8">K8/E8</f>
        <v>0.34972677595628415</v>
      </c>
    </row>
    <row r="9" spans="1:12" x14ac:dyDescent="0.2">
      <c r="A9" s="154" t="s">
        <v>144</v>
      </c>
      <c r="B9" s="154" t="s">
        <v>149</v>
      </c>
      <c r="C9" s="154" t="s">
        <v>150</v>
      </c>
      <c r="D9" s="154">
        <v>2</v>
      </c>
      <c r="E9" s="154">
        <v>183</v>
      </c>
      <c r="F9" s="154"/>
      <c r="G9" s="154" t="s">
        <v>28</v>
      </c>
      <c r="H9" s="154">
        <v>171</v>
      </c>
      <c r="I9" s="37">
        <f t="shared" si="6"/>
        <v>0.93442622950819676</v>
      </c>
      <c r="J9" s="58"/>
      <c r="K9" s="38">
        <f t="shared" si="7"/>
        <v>12</v>
      </c>
      <c r="L9" s="37">
        <f t="shared" si="8"/>
        <v>6.5573770491803282E-2</v>
      </c>
    </row>
    <row r="10" spans="1:12" x14ac:dyDescent="0.2">
      <c r="A10" s="154" t="s">
        <v>144</v>
      </c>
      <c r="B10" s="154" t="s">
        <v>153</v>
      </c>
      <c r="C10" s="154" t="s">
        <v>154</v>
      </c>
      <c r="D10" s="154">
        <v>1</v>
      </c>
      <c r="E10" s="154">
        <v>183</v>
      </c>
      <c r="F10" s="154"/>
      <c r="G10" s="154" t="s">
        <v>28</v>
      </c>
      <c r="H10" s="154">
        <v>112</v>
      </c>
      <c r="I10" s="37">
        <f t="shared" si="6"/>
        <v>0.61202185792349728</v>
      </c>
      <c r="J10" s="58"/>
      <c r="K10" s="38">
        <f t="shared" si="7"/>
        <v>71</v>
      </c>
      <c r="L10" s="37">
        <f t="shared" si="8"/>
        <v>0.38797814207650272</v>
      </c>
    </row>
    <row r="11" spans="1:12" x14ac:dyDescent="0.2">
      <c r="A11" s="154" t="s">
        <v>144</v>
      </c>
      <c r="B11" s="154" t="s">
        <v>155</v>
      </c>
      <c r="C11" s="154" t="s">
        <v>156</v>
      </c>
      <c r="D11" s="154">
        <v>1</v>
      </c>
      <c r="E11" s="154">
        <v>183</v>
      </c>
      <c r="F11" s="154"/>
      <c r="G11" s="154" t="s">
        <v>28</v>
      </c>
      <c r="H11" s="154">
        <v>143</v>
      </c>
      <c r="I11" s="37">
        <f t="shared" si="6"/>
        <v>0.78142076502732238</v>
      </c>
      <c r="J11" s="58"/>
      <c r="K11" s="38">
        <f t="shared" si="7"/>
        <v>40</v>
      </c>
      <c r="L11" s="37">
        <f t="shared" si="8"/>
        <v>0.21857923497267759</v>
      </c>
    </row>
    <row r="12" spans="1:12" x14ac:dyDescent="0.2">
      <c r="A12" s="154" t="s">
        <v>144</v>
      </c>
      <c r="B12" s="154" t="s">
        <v>157</v>
      </c>
      <c r="C12" s="154" t="s">
        <v>158</v>
      </c>
      <c r="D12" s="154">
        <v>1</v>
      </c>
      <c r="E12" s="154">
        <v>183</v>
      </c>
      <c r="F12" s="154"/>
      <c r="G12" s="154" t="s">
        <v>28</v>
      </c>
      <c r="H12" s="154">
        <v>129</v>
      </c>
      <c r="I12" s="37">
        <f t="shared" si="6"/>
        <v>0.70491803278688525</v>
      </c>
      <c r="J12" s="58"/>
      <c r="K12" s="38">
        <f t="shared" si="7"/>
        <v>54</v>
      </c>
      <c r="L12" s="37">
        <f t="shared" si="8"/>
        <v>0.29508196721311475</v>
      </c>
    </row>
    <row r="13" spans="1:12" x14ac:dyDescent="0.2">
      <c r="A13" s="154" t="s">
        <v>144</v>
      </c>
      <c r="B13" s="154" t="s">
        <v>159</v>
      </c>
      <c r="C13" s="154" t="s">
        <v>160</v>
      </c>
      <c r="D13" s="154">
        <v>1</v>
      </c>
      <c r="E13" s="154">
        <v>183</v>
      </c>
      <c r="F13" s="154"/>
      <c r="G13" s="154" t="s">
        <v>28</v>
      </c>
      <c r="H13" s="154">
        <v>129</v>
      </c>
      <c r="I13" s="37">
        <f t="shared" si="6"/>
        <v>0.70491803278688525</v>
      </c>
      <c r="J13" s="58"/>
      <c r="K13" s="38">
        <f t="shared" si="7"/>
        <v>54</v>
      </c>
      <c r="L13" s="37">
        <f t="shared" si="8"/>
        <v>0.29508196721311475</v>
      </c>
    </row>
    <row r="14" spans="1:12" x14ac:dyDescent="0.2">
      <c r="A14" s="154" t="s">
        <v>144</v>
      </c>
      <c r="B14" s="154" t="s">
        <v>161</v>
      </c>
      <c r="C14" s="154" t="s">
        <v>162</v>
      </c>
      <c r="D14" s="154">
        <v>1</v>
      </c>
      <c r="E14" s="154">
        <v>183</v>
      </c>
      <c r="F14" s="154"/>
      <c r="G14" s="154" t="s">
        <v>28</v>
      </c>
      <c r="H14" s="154">
        <v>133</v>
      </c>
      <c r="I14" s="37">
        <f t="shared" si="6"/>
        <v>0.72677595628415304</v>
      </c>
      <c r="J14" s="58"/>
      <c r="K14" s="38">
        <f t="shared" si="7"/>
        <v>50</v>
      </c>
      <c r="L14" s="37">
        <f t="shared" si="8"/>
        <v>0.27322404371584702</v>
      </c>
    </row>
    <row r="15" spans="1:12" x14ac:dyDescent="0.2">
      <c r="A15" s="154" t="s">
        <v>144</v>
      </c>
      <c r="B15" s="154" t="s">
        <v>163</v>
      </c>
      <c r="C15" s="154" t="s">
        <v>164</v>
      </c>
      <c r="D15" s="154">
        <v>1</v>
      </c>
      <c r="E15" s="154">
        <v>183</v>
      </c>
      <c r="F15" s="154"/>
      <c r="G15" s="154" t="s">
        <v>28</v>
      </c>
      <c r="H15" s="154">
        <v>140</v>
      </c>
      <c r="I15" s="37">
        <f t="shared" si="6"/>
        <v>0.76502732240437155</v>
      </c>
      <c r="J15" s="58"/>
      <c r="K15" s="38">
        <f t="shared" si="7"/>
        <v>43</v>
      </c>
      <c r="L15" s="37">
        <f t="shared" si="8"/>
        <v>0.23497267759562843</v>
      </c>
    </row>
    <row r="16" spans="1:12" x14ac:dyDescent="0.2">
      <c r="A16" s="154" t="s">
        <v>144</v>
      </c>
      <c r="B16" s="154" t="s">
        <v>165</v>
      </c>
      <c r="C16" s="154" t="s">
        <v>166</v>
      </c>
      <c r="D16" s="154">
        <v>2</v>
      </c>
      <c r="E16" s="154">
        <v>183</v>
      </c>
      <c r="F16" s="154"/>
      <c r="G16" s="154" t="s">
        <v>28</v>
      </c>
      <c r="H16" s="154">
        <v>150</v>
      </c>
      <c r="I16" s="37">
        <f t="shared" si="3"/>
        <v>0.81967213114754101</v>
      </c>
      <c r="J16" s="58"/>
      <c r="K16" s="38">
        <f t="shared" si="4"/>
        <v>33</v>
      </c>
      <c r="L16" s="37">
        <f t="shared" si="5"/>
        <v>0.18032786885245902</v>
      </c>
    </row>
    <row r="17" spans="1:12" x14ac:dyDescent="0.2">
      <c r="A17" s="154" t="s">
        <v>144</v>
      </c>
      <c r="B17" s="154" t="s">
        <v>167</v>
      </c>
      <c r="C17" s="154" t="s">
        <v>168</v>
      </c>
      <c r="D17" s="154">
        <v>2</v>
      </c>
      <c r="E17" s="154">
        <v>183</v>
      </c>
      <c r="F17" s="154"/>
      <c r="G17" s="154" t="s">
        <v>28</v>
      </c>
      <c r="H17" s="154">
        <v>112</v>
      </c>
      <c r="I17" s="37">
        <f t="shared" si="3"/>
        <v>0.61202185792349728</v>
      </c>
      <c r="J17" s="58"/>
      <c r="K17" s="38">
        <f t="shared" si="4"/>
        <v>71</v>
      </c>
      <c r="L17" s="37">
        <f t="shared" si="5"/>
        <v>0.38797814207650272</v>
      </c>
    </row>
    <row r="18" spans="1:12" x14ac:dyDescent="0.2">
      <c r="A18" s="155" t="s">
        <v>144</v>
      </c>
      <c r="B18" s="155" t="s">
        <v>169</v>
      </c>
      <c r="C18" s="155" t="s">
        <v>170</v>
      </c>
      <c r="D18" s="155">
        <v>2</v>
      </c>
      <c r="E18" s="155">
        <v>183</v>
      </c>
      <c r="F18" s="155"/>
      <c r="G18" s="155" t="s">
        <v>28</v>
      </c>
      <c r="H18" s="155">
        <v>150</v>
      </c>
      <c r="I18" s="39">
        <f t="shared" si="3"/>
        <v>0.81967213114754101</v>
      </c>
      <c r="J18" s="60"/>
      <c r="K18" s="40">
        <f t="shared" si="4"/>
        <v>33</v>
      </c>
      <c r="L18" s="39">
        <f t="shared" si="5"/>
        <v>0.18032786885245902</v>
      </c>
    </row>
    <row r="19" spans="1:12" x14ac:dyDescent="0.2">
      <c r="A19" s="31"/>
      <c r="B19" s="32">
        <f>COUNTA(B7:B18)</f>
        <v>12</v>
      </c>
      <c r="C19" s="31"/>
      <c r="D19" s="69"/>
      <c r="E19" s="35">
        <f>SUM(E7:E18)</f>
        <v>2196</v>
      </c>
      <c r="F19" s="41"/>
      <c r="G19" s="32">
        <f>COUNTA(G7:G18)</f>
        <v>12</v>
      </c>
      <c r="H19" s="35">
        <f>SUM(H7:H18)</f>
        <v>1635</v>
      </c>
      <c r="I19" s="42">
        <f>H19/E19</f>
        <v>0.74453551912568305</v>
      </c>
      <c r="J19" s="43"/>
      <c r="K19" s="48">
        <f>E19-H19</f>
        <v>561</v>
      </c>
      <c r="L19" s="42">
        <f>K19/E19</f>
        <v>0.25546448087431695</v>
      </c>
    </row>
    <row r="20" spans="1:12" ht="8.25" customHeight="1" x14ac:dyDescent="0.2">
      <c r="A20" s="31"/>
      <c r="B20" s="31"/>
      <c r="C20" s="31"/>
      <c r="D20" s="51"/>
      <c r="H20" s="36"/>
      <c r="I20" s="36"/>
      <c r="J20" s="36"/>
      <c r="K20" s="36"/>
      <c r="L20" s="36"/>
    </row>
    <row r="21" spans="1:12" x14ac:dyDescent="0.2">
      <c r="A21" s="65" t="s">
        <v>171</v>
      </c>
      <c r="B21" s="65" t="s">
        <v>172</v>
      </c>
      <c r="C21" s="65" t="s">
        <v>173</v>
      </c>
      <c r="D21" s="154">
        <v>2</v>
      </c>
      <c r="E21" s="154">
        <v>183</v>
      </c>
      <c r="F21" s="154"/>
      <c r="G21" s="154" t="s">
        <v>28</v>
      </c>
      <c r="H21" s="154">
        <v>28</v>
      </c>
      <c r="I21" s="37">
        <f t="shared" ref="I21:I27" si="9">H21/E21</f>
        <v>0.15300546448087432</v>
      </c>
      <c r="J21" s="58"/>
      <c r="K21" s="38">
        <f t="shared" ref="K21:K27" si="10">E21-H21</f>
        <v>155</v>
      </c>
      <c r="L21" s="37">
        <f t="shared" ref="L21:L27" si="11">K21/E21</f>
        <v>0.84699453551912574</v>
      </c>
    </row>
    <row r="22" spans="1:12" x14ac:dyDescent="0.2">
      <c r="A22" s="65" t="s">
        <v>171</v>
      </c>
      <c r="B22" s="65" t="s">
        <v>174</v>
      </c>
      <c r="C22" s="65" t="s">
        <v>175</v>
      </c>
      <c r="D22" s="154">
        <v>2</v>
      </c>
      <c r="E22" s="154">
        <v>183</v>
      </c>
      <c r="F22" s="154"/>
      <c r="G22" s="154" t="s">
        <v>28</v>
      </c>
      <c r="H22" s="154">
        <v>28</v>
      </c>
      <c r="I22" s="37">
        <f t="shared" si="9"/>
        <v>0.15300546448087432</v>
      </c>
      <c r="J22" s="58"/>
      <c r="K22" s="38">
        <f t="shared" si="10"/>
        <v>155</v>
      </c>
      <c r="L22" s="37">
        <f t="shared" si="11"/>
        <v>0.84699453551912574</v>
      </c>
    </row>
    <row r="23" spans="1:12" x14ac:dyDescent="0.2">
      <c r="A23" s="65" t="s">
        <v>171</v>
      </c>
      <c r="B23" s="65" t="s">
        <v>176</v>
      </c>
      <c r="C23" s="65" t="s">
        <v>177</v>
      </c>
      <c r="D23" s="154">
        <v>2</v>
      </c>
      <c r="E23" s="154">
        <v>183</v>
      </c>
      <c r="F23" s="154"/>
      <c r="G23" s="154" t="s">
        <v>28</v>
      </c>
      <c r="H23" s="154">
        <v>49</v>
      </c>
      <c r="I23" s="37">
        <f t="shared" si="9"/>
        <v>0.26775956284153007</v>
      </c>
      <c r="J23" s="58"/>
      <c r="K23" s="38">
        <f t="shared" si="10"/>
        <v>134</v>
      </c>
      <c r="L23" s="37">
        <f t="shared" si="11"/>
        <v>0.73224043715846998</v>
      </c>
    </row>
    <row r="24" spans="1:12" x14ac:dyDescent="0.2">
      <c r="A24" s="65" t="s">
        <v>171</v>
      </c>
      <c r="B24" s="65" t="s">
        <v>178</v>
      </c>
      <c r="C24" s="65" t="s">
        <v>179</v>
      </c>
      <c r="D24" s="154">
        <v>1</v>
      </c>
      <c r="E24" s="154">
        <v>183</v>
      </c>
      <c r="F24" s="154"/>
      <c r="G24" s="154" t="s">
        <v>28</v>
      </c>
      <c r="H24" s="154">
        <v>63</v>
      </c>
      <c r="I24" s="37">
        <f t="shared" si="9"/>
        <v>0.34426229508196721</v>
      </c>
      <c r="J24" s="58"/>
      <c r="K24" s="38">
        <f t="shared" si="10"/>
        <v>120</v>
      </c>
      <c r="L24" s="37">
        <f t="shared" si="11"/>
        <v>0.65573770491803274</v>
      </c>
    </row>
    <row r="25" spans="1:12" x14ac:dyDescent="0.2">
      <c r="A25" s="65" t="s">
        <v>171</v>
      </c>
      <c r="B25" s="65" t="s">
        <v>180</v>
      </c>
      <c r="C25" s="65" t="s">
        <v>181</v>
      </c>
      <c r="D25" s="154">
        <v>1</v>
      </c>
      <c r="E25" s="154">
        <v>183</v>
      </c>
      <c r="F25" s="154"/>
      <c r="G25" s="154" t="s">
        <v>28</v>
      </c>
      <c r="H25" s="154">
        <v>63</v>
      </c>
      <c r="I25" s="37">
        <f t="shared" si="9"/>
        <v>0.34426229508196721</v>
      </c>
      <c r="J25" s="58"/>
      <c r="K25" s="38">
        <f t="shared" ref="K25" si="12">E25-H25</f>
        <v>120</v>
      </c>
      <c r="L25" s="37">
        <f t="shared" ref="L25" si="13">K25/E25</f>
        <v>0.65573770491803274</v>
      </c>
    </row>
    <row r="26" spans="1:12" x14ac:dyDescent="0.2">
      <c r="A26" s="65" t="s">
        <v>171</v>
      </c>
      <c r="B26" s="65" t="s">
        <v>182</v>
      </c>
      <c r="C26" s="65" t="s">
        <v>183</v>
      </c>
      <c r="D26" s="154">
        <v>1</v>
      </c>
      <c r="E26" s="154">
        <v>183</v>
      </c>
      <c r="F26" s="154"/>
      <c r="G26" s="154" t="s">
        <v>28</v>
      </c>
      <c r="H26" s="154">
        <v>84</v>
      </c>
      <c r="I26" s="37">
        <f t="shared" si="9"/>
        <v>0.45901639344262296</v>
      </c>
      <c r="J26" s="58"/>
      <c r="K26" s="38">
        <f t="shared" si="10"/>
        <v>99</v>
      </c>
      <c r="L26" s="37">
        <f t="shared" si="11"/>
        <v>0.54098360655737709</v>
      </c>
    </row>
    <row r="27" spans="1:12" x14ac:dyDescent="0.2">
      <c r="A27" s="66" t="s">
        <v>171</v>
      </c>
      <c r="B27" s="66" t="s">
        <v>184</v>
      </c>
      <c r="C27" s="66" t="s">
        <v>185</v>
      </c>
      <c r="D27" s="155">
        <v>1</v>
      </c>
      <c r="E27" s="155">
        <v>183</v>
      </c>
      <c r="F27" s="155"/>
      <c r="G27" s="155"/>
      <c r="H27" s="155"/>
      <c r="I27" s="39">
        <f t="shared" si="9"/>
        <v>0</v>
      </c>
      <c r="J27" s="60"/>
      <c r="K27" s="40">
        <f t="shared" si="10"/>
        <v>183</v>
      </c>
      <c r="L27" s="39">
        <f t="shared" si="11"/>
        <v>1</v>
      </c>
    </row>
    <row r="28" spans="1:12" x14ac:dyDescent="0.2">
      <c r="A28" s="31"/>
      <c r="B28" s="32">
        <f>COUNTA(B21:B27)</f>
        <v>7</v>
      </c>
      <c r="C28" s="31"/>
      <c r="D28" s="69"/>
      <c r="E28" s="35">
        <f>SUM(E21:E27)</f>
        <v>1281</v>
      </c>
      <c r="F28" s="41"/>
      <c r="G28" s="32">
        <f>COUNTA(G21:G27)</f>
        <v>6</v>
      </c>
      <c r="H28" s="35">
        <f>SUM(H21:H27)</f>
        <v>315</v>
      </c>
      <c r="I28" s="42">
        <f>H28/E28</f>
        <v>0.24590163934426229</v>
      </c>
      <c r="J28" s="43"/>
      <c r="K28" s="48">
        <f>E28-H28</f>
        <v>966</v>
      </c>
      <c r="L28" s="42">
        <f>K28/E28</f>
        <v>0.75409836065573765</v>
      </c>
    </row>
    <row r="29" spans="1:12" x14ac:dyDescent="0.2">
      <c r="A29" s="31"/>
      <c r="B29" s="32"/>
      <c r="C29" s="31"/>
      <c r="D29" s="69"/>
      <c r="E29" s="35"/>
      <c r="F29" s="41"/>
      <c r="G29" s="32"/>
      <c r="H29" s="35"/>
      <c r="I29" s="42"/>
      <c r="J29" s="121"/>
      <c r="K29" s="48"/>
      <c r="L29" s="42"/>
    </row>
    <row r="30" spans="1:12" x14ac:dyDescent="0.2">
      <c r="A30" s="66" t="s">
        <v>186</v>
      </c>
      <c r="B30" s="66" t="s">
        <v>187</v>
      </c>
      <c r="C30" s="66" t="s">
        <v>188</v>
      </c>
      <c r="D30" s="155">
        <v>1</v>
      </c>
      <c r="E30" s="66">
        <v>183</v>
      </c>
      <c r="F30" s="59"/>
      <c r="G30" s="155"/>
      <c r="H30" s="155">
        <v>0</v>
      </c>
      <c r="I30" s="39">
        <f t="shared" ref="I30" si="14">H30/E30</f>
        <v>0</v>
      </c>
      <c r="J30" s="60"/>
      <c r="K30" s="40">
        <f t="shared" ref="K30" si="15">E30-H30</f>
        <v>183</v>
      </c>
      <c r="L30" s="39">
        <f t="shared" ref="L30" si="16">K30/E30</f>
        <v>1</v>
      </c>
    </row>
    <row r="31" spans="1:12" x14ac:dyDescent="0.2">
      <c r="A31" s="31"/>
      <c r="B31" s="32">
        <f>COUNTA(B30:B30)</f>
        <v>1</v>
      </c>
      <c r="C31" s="31"/>
      <c r="D31" s="69"/>
      <c r="E31" s="35">
        <f>SUM(E30:E30)</f>
        <v>183</v>
      </c>
      <c r="F31" s="41"/>
      <c r="G31" s="32">
        <f>COUNTA(G30:G30)</f>
        <v>0</v>
      </c>
      <c r="H31" s="35">
        <f>SUM(H30:H30)</f>
        <v>0</v>
      </c>
      <c r="I31" s="42">
        <f>H31/E31</f>
        <v>0</v>
      </c>
      <c r="J31" s="121"/>
      <c r="K31" s="48">
        <f>E31-H31</f>
        <v>183</v>
      </c>
      <c r="L31" s="42">
        <f>K31/E31</f>
        <v>1</v>
      </c>
    </row>
    <row r="32" spans="1:12" x14ac:dyDescent="0.2">
      <c r="A32" s="31"/>
      <c r="B32" s="32"/>
      <c r="C32" s="31"/>
      <c r="D32" s="69"/>
      <c r="E32" s="35"/>
      <c r="F32" s="41"/>
      <c r="G32" s="32"/>
      <c r="H32" s="35"/>
      <c r="I32" s="42"/>
      <c r="J32" s="121"/>
      <c r="K32" s="48"/>
      <c r="L32" s="42"/>
    </row>
    <row r="33" spans="1:12" x14ac:dyDescent="0.2">
      <c r="A33" s="155" t="s">
        <v>195</v>
      </c>
      <c r="B33" s="155" t="s">
        <v>196</v>
      </c>
      <c r="C33" s="155" t="s">
        <v>197</v>
      </c>
      <c r="D33" s="155">
        <v>1</v>
      </c>
      <c r="E33" s="155">
        <v>183</v>
      </c>
      <c r="F33" s="155"/>
      <c r="G33" s="155" t="s">
        <v>28</v>
      </c>
      <c r="H33" s="155">
        <v>150</v>
      </c>
      <c r="I33" s="39">
        <f t="shared" ref="I33" si="17">H33/E33</f>
        <v>0.81967213114754101</v>
      </c>
      <c r="J33" s="60"/>
      <c r="K33" s="40">
        <f t="shared" ref="K33" si="18">E33-H33</f>
        <v>33</v>
      </c>
      <c r="L33" s="39">
        <f t="shared" ref="L33" si="19">K33/E33</f>
        <v>0.18032786885245902</v>
      </c>
    </row>
    <row r="34" spans="1:12" x14ac:dyDescent="0.2">
      <c r="A34" s="31"/>
      <c r="B34" s="32">
        <f>COUNTA(B33:B33)</f>
        <v>1</v>
      </c>
      <c r="C34" s="31"/>
      <c r="D34" s="69"/>
      <c r="E34" s="35">
        <f>SUM(E33:E33)</f>
        <v>183</v>
      </c>
      <c r="F34" s="41"/>
      <c r="G34" s="32">
        <f>COUNTA(G33:G33)</f>
        <v>1</v>
      </c>
      <c r="H34" s="35">
        <f>SUM(H33:H33)</f>
        <v>150</v>
      </c>
      <c r="I34" s="42">
        <f>H34/E34</f>
        <v>0.81967213114754101</v>
      </c>
      <c r="J34" s="121"/>
      <c r="K34" s="48">
        <f>E34-H34</f>
        <v>33</v>
      </c>
      <c r="L34" s="42">
        <f>K34/E34</f>
        <v>0.18032786885245902</v>
      </c>
    </row>
    <row r="35" spans="1:12" x14ac:dyDescent="0.2">
      <c r="A35" s="31"/>
      <c r="B35" s="32"/>
      <c r="C35" s="31"/>
      <c r="D35" s="69"/>
      <c r="E35" s="35"/>
      <c r="F35" s="41"/>
      <c r="G35" s="32"/>
      <c r="H35" s="35"/>
      <c r="I35" s="42"/>
      <c r="J35" s="121"/>
      <c r="K35" s="48"/>
      <c r="L35" s="42"/>
    </row>
    <row r="36" spans="1:12" x14ac:dyDescent="0.2">
      <c r="A36" s="155" t="s">
        <v>198</v>
      </c>
      <c r="B36" s="155" t="s">
        <v>199</v>
      </c>
      <c r="C36" s="155" t="s">
        <v>200</v>
      </c>
      <c r="D36" s="155">
        <v>1</v>
      </c>
      <c r="E36" s="155">
        <v>183</v>
      </c>
      <c r="F36" s="155"/>
      <c r="G36" s="155" t="s">
        <v>28</v>
      </c>
      <c r="H36" s="155">
        <v>126</v>
      </c>
      <c r="I36" s="39">
        <f t="shared" ref="I36" si="20">H36/E36</f>
        <v>0.68852459016393441</v>
      </c>
      <c r="J36" s="60"/>
      <c r="K36" s="40">
        <f t="shared" ref="K36" si="21">E36-H36</f>
        <v>57</v>
      </c>
      <c r="L36" s="39">
        <f t="shared" ref="L36" si="22">K36/E36</f>
        <v>0.31147540983606559</v>
      </c>
    </row>
    <row r="37" spans="1:12" x14ac:dyDescent="0.2">
      <c r="A37" s="31"/>
      <c r="B37" s="32">
        <f>COUNTA(B36:B36)</f>
        <v>1</v>
      </c>
      <c r="C37" s="31"/>
      <c r="E37" s="35">
        <f>SUM(E36:E36)</f>
        <v>183</v>
      </c>
      <c r="F37" s="41"/>
      <c r="G37" s="32">
        <f>COUNTA(G36:G36)</f>
        <v>1</v>
      </c>
      <c r="H37" s="35">
        <f>SUM(H36:H36)</f>
        <v>126</v>
      </c>
      <c r="I37" s="42">
        <f>H37/E37</f>
        <v>0.68852459016393441</v>
      </c>
      <c r="J37" s="121"/>
      <c r="K37" s="48">
        <f>E37-H37</f>
        <v>57</v>
      </c>
      <c r="L37" s="42">
        <f>K37/E37</f>
        <v>0.31147540983606559</v>
      </c>
    </row>
    <row r="38" spans="1:12" x14ac:dyDescent="0.2">
      <c r="A38" s="31"/>
      <c r="B38" s="32"/>
      <c r="C38" s="31"/>
      <c r="E38" s="35"/>
      <c r="F38" s="41"/>
      <c r="G38" s="32"/>
      <c r="H38" s="35"/>
      <c r="I38" s="42"/>
      <c r="J38" s="121"/>
      <c r="K38" s="48"/>
      <c r="L38" s="42"/>
    </row>
    <row r="39" spans="1:12" x14ac:dyDescent="0.2">
      <c r="A39" s="31"/>
      <c r="B39" s="32"/>
      <c r="C39" s="31"/>
      <c r="E39" s="35"/>
      <c r="F39" s="41"/>
      <c r="G39" s="32"/>
      <c r="H39" s="35"/>
      <c r="I39" s="42"/>
      <c r="J39" s="68"/>
      <c r="K39" s="48"/>
      <c r="L39" s="42"/>
    </row>
    <row r="40" spans="1:12" x14ac:dyDescent="0.2">
      <c r="C40" s="92" t="s">
        <v>227</v>
      </c>
      <c r="D40" s="107"/>
      <c r="G40" s="36"/>
      <c r="H40" s="36"/>
    </row>
    <row r="41" spans="1:12" x14ac:dyDescent="0.2">
      <c r="C41" s="92"/>
      <c r="D41" s="110" t="s">
        <v>96</v>
      </c>
      <c r="E41" s="91">
        <f>SUM(B5+B19+B28+B31+B34+B37)</f>
        <v>24</v>
      </c>
      <c r="G41" s="36"/>
      <c r="H41" s="36"/>
    </row>
    <row r="42" spans="1:12" x14ac:dyDescent="0.2">
      <c r="C42" s="92"/>
      <c r="D42" s="110" t="s">
        <v>132</v>
      </c>
      <c r="E42" s="90">
        <f>SUM(E5+E19+E28+E31+E34+E37)</f>
        <v>4392</v>
      </c>
      <c r="G42" s="36"/>
      <c r="H42" s="36"/>
    </row>
    <row r="43" spans="1:12" x14ac:dyDescent="0.2">
      <c r="C43" s="109"/>
      <c r="D43" s="110" t="s">
        <v>123</v>
      </c>
      <c r="E43" s="91">
        <f>SUM(G5+G19+G28+G31+G34+G37)</f>
        <v>22</v>
      </c>
      <c r="G43" s="36"/>
      <c r="H43" s="36"/>
    </row>
    <row r="44" spans="1:12" x14ac:dyDescent="0.2">
      <c r="C44" s="109"/>
      <c r="D44" s="110" t="s">
        <v>133</v>
      </c>
      <c r="E44" s="90">
        <f>SUM(H5+H19+H28+H31+H34+H37)</f>
        <v>2421</v>
      </c>
      <c r="G44" s="36"/>
      <c r="H44" s="36"/>
    </row>
    <row r="45" spans="1:12" x14ac:dyDescent="0.2">
      <c r="C45" s="109"/>
      <c r="D45" s="110" t="s">
        <v>134</v>
      </c>
      <c r="E45" s="117">
        <f>E44/E42</f>
        <v>0.55122950819672134</v>
      </c>
      <c r="G45" s="36"/>
      <c r="H45" s="36"/>
    </row>
    <row r="46" spans="1:12" x14ac:dyDescent="0.2">
      <c r="D46" s="110" t="s">
        <v>135</v>
      </c>
      <c r="E46" s="90">
        <f>SUM(K5+K19+K28+K31+K34+K37)</f>
        <v>1971</v>
      </c>
      <c r="G46" s="36"/>
      <c r="H46" s="36"/>
    </row>
    <row r="47" spans="1:12" x14ac:dyDescent="0.2">
      <c r="D47" s="110" t="s">
        <v>136</v>
      </c>
      <c r="E47" s="117">
        <f>E46/E42</f>
        <v>0.44877049180327871</v>
      </c>
      <c r="G47" s="36"/>
      <c r="H47" s="36"/>
    </row>
    <row r="48" spans="1:12" x14ac:dyDescent="0.2">
      <c r="G48" s="36"/>
      <c r="H48" s="36"/>
    </row>
    <row r="49" spans="7:8" x14ac:dyDescent="0.2">
      <c r="G49" s="36"/>
      <c r="H49" s="36"/>
    </row>
    <row r="50" spans="7:8" x14ac:dyDescent="0.2">
      <c r="G50" s="36"/>
      <c r="H50" s="36"/>
    </row>
    <row r="51" spans="7:8" x14ac:dyDescent="0.2">
      <c r="G51" s="36"/>
      <c r="H51" s="36"/>
    </row>
    <row r="52" spans="7:8" x14ac:dyDescent="0.2">
      <c r="G52" s="36"/>
      <c r="H52" s="36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Louisiana Beach Days at Monitored Beaches</oddHeader>
    <oddFooter>&amp;R&amp;P of &amp;N</oddFooter>
  </headerFooter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2012-06-11T17:59:39Z</cp:lastPrinted>
  <dcterms:created xsi:type="dcterms:W3CDTF">2006-12-12T20:37:17Z</dcterms:created>
  <dcterms:modified xsi:type="dcterms:W3CDTF">2012-06-11T18:01:05Z</dcterms:modified>
</cp:coreProperties>
</file>