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5" yWindow="135" windowWidth="19020" windowHeight="6285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9" r:id="rId6"/>
    <sheet name="Beach Days" sheetId="7" r:id="rId7"/>
  </sheets>
  <definedNames>
    <definedName name="_xlnm.Print_Area" localSheetId="4">'2011 Actions'!$A$1:$K$224</definedName>
    <definedName name="_xlnm.Print_Area" localSheetId="5">'Action Durations'!$A$1:$L$44</definedName>
    <definedName name="_xlnm.Print_Area" localSheetId="1">Attributes!$A$1:$J$35</definedName>
    <definedName name="_xlnm.Print_Area" localSheetId="6">'Beach Days'!$A$1:$L$40</definedName>
    <definedName name="_xlnm.Print_Area" localSheetId="2">Monitoring!$A$1:$I$37</definedName>
    <definedName name="_xlnm.Print_Area" localSheetId="3">'Pollution Sources'!$A$1:$S$53</definedName>
    <definedName name="_xlnm.Print_Area" localSheetId="0">Summary!$A$1:$U$20</definedName>
    <definedName name="_xlnm.Print_Titles" localSheetId="4">'2011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D5" i="8" l="1"/>
  <c r="D4" i="8"/>
  <c r="D3" i="8"/>
  <c r="E222" i="4" l="1"/>
  <c r="E221" i="4" l="1"/>
  <c r="E214" i="4"/>
  <c r="E30" i="10"/>
  <c r="E22" i="10"/>
  <c r="E10" i="10"/>
  <c r="E35" i="10" s="1"/>
  <c r="K29" i="7" l="1"/>
  <c r="L29" i="7" s="1"/>
  <c r="I29" i="7"/>
  <c r="K28" i="7"/>
  <c r="L28" i="7" s="1"/>
  <c r="I28" i="7"/>
  <c r="K27" i="7"/>
  <c r="L27" i="7" s="1"/>
  <c r="I27" i="7"/>
  <c r="K26" i="7"/>
  <c r="L26" i="7" s="1"/>
  <c r="I26" i="7"/>
  <c r="K30" i="7"/>
  <c r="L30" i="7" s="1"/>
  <c r="I30" i="7"/>
  <c r="K25" i="7"/>
  <c r="L25" i="7" s="1"/>
  <c r="I25" i="7"/>
  <c r="K18" i="7" l="1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L31" i="9" l="1"/>
  <c r="Q5" i="8" s="1"/>
  <c r="K31" i="9"/>
  <c r="P5" i="8" s="1"/>
  <c r="J31" i="9"/>
  <c r="O5" i="8" s="1"/>
  <c r="I31" i="9"/>
  <c r="N5" i="8" s="1"/>
  <c r="H31" i="9"/>
  <c r="M5" i="8" s="1"/>
  <c r="F31" i="9"/>
  <c r="E31" i="9"/>
  <c r="L5" i="8" s="1"/>
  <c r="B31" i="9"/>
  <c r="L23" i="9"/>
  <c r="Q4" i="8" s="1"/>
  <c r="K23" i="9"/>
  <c r="P4" i="8" s="1"/>
  <c r="J23" i="9"/>
  <c r="O4" i="8" s="1"/>
  <c r="I23" i="9"/>
  <c r="N4" i="8" s="1"/>
  <c r="H23" i="9"/>
  <c r="M4" i="8" s="1"/>
  <c r="F23" i="9"/>
  <c r="E23" i="9"/>
  <c r="L4" i="8" s="1"/>
  <c r="B23" i="9"/>
  <c r="L11" i="9"/>
  <c r="K11" i="9"/>
  <c r="J11" i="9"/>
  <c r="I11" i="9"/>
  <c r="H11" i="9"/>
  <c r="F11" i="9"/>
  <c r="E11" i="9"/>
  <c r="B11" i="9"/>
  <c r="E34" i="9" s="1"/>
  <c r="E36" i="9" l="1"/>
  <c r="L3" i="8"/>
  <c r="E35" i="9"/>
  <c r="M3" i="8"/>
  <c r="H39" i="9"/>
  <c r="O3" i="8"/>
  <c r="H41" i="9"/>
  <c r="Q3" i="8"/>
  <c r="H43" i="9"/>
  <c r="H40" i="9"/>
  <c r="N3" i="8"/>
  <c r="H42" i="9"/>
  <c r="P3" i="8"/>
  <c r="E223" i="4"/>
  <c r="E220" i="4"/>
  <c r="E217" i="4"/>
  <c r="E213" i="4"/>
  <c r="E215" i="4" l="1"/>
  <c r="F213" i="4" s="1"/>
  <c r="E224" i="4"/>
  <c r="F222" i="4" s="1"/>
  <c r="F214" i="4"/>
  <c r="F215" i="4" s="1"/>
  <c r="B202" i="4"/>
  <c r="E202" i="4"/>
  <c r="H202" i="4"/>
  <c r="H154" i="4"/>
  <c r="E154" i="4"/>
  <c r="B154" i="4"/>
  <c r="H4" i="8" s="1"/>
  <c r="I30" i="10"/>
  <c r="I22" i="10"/>
  <c r="I10" i="10"/>
  <c r="F217" i="4"/>
  <c r="F223" i="4" l="1"/>
  <c r="F221" i="4"/>
  <c r="E37" i="10"/>
  <c r="H5" i="8"/>
  <c r="F218" i="4"/>
  <c r="E218" i="4"/>
  <c r="F5" i="8"/>
  <c r="F4" i="8"/>
  <c r="F3" i="8"/>
  <c r="F30" i="2"/>
  <c r="F22" i="2"/>
  <c r="F10" i="2"/>
  <c r="B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E11" i="7"/>
  <c r="E23" i="7"/>
  <c r="S4" i="8" s="1"/>
  <c r="F23" i="11"/>
  <c r="F11" i="11"/>
  <c r="B37" i="4"/>
  <c r="H3" i="8" s="1"/>
  <c r="E37" i="4"/>
  <c r="E207" i="4" s="1"/>
  <c r="H37" i="4"/>
  <c r="E208" i="4" s="1"/>
  <c r="S11" i="11"/>
  <c r="S23" i="11"/>
  <c r="R11" i="11"/>
  <c r="R23" i="11"/>
  <c r="E11" i="11"/>
  <c r="E23" i="11"/>
  <c r="Q11" i="11"/>
  <c r="Q23" i="11"/>
  <c r="P11" i="11"/>
  <c r="P23" i="11"/>
  <c r="O11" i="11"/>
  <c r="O23" i="11"/>
  <c r="N11" i="11"/>
  <c r="N23" i="11"/>
  <c r="M11" i="11"/>
  <c r="M23" i="11"/>
  <c r="L11" i="11"/>
  <c r="L23" i="11"/>
  <c r="K11" i="11"/>
  <c r="K23" i="11"/>
  <c r="J11" i="11"/>
  <c r="J23" i="11"/>
  <c r="I11" i="11"/>
  <c r="I23" i="11"/>
  <c r="H11" i="11"/>
  <c r="H23" i="11"/>
  <c r="G11" i="11"/>
  <c r="G23" i="11"/>
  <c r="B11" i="11"/>
  <c r="B23" i="11"/>
  <c r="H11" i="7"/>
  <c r="B23" i="7"/>
  <c r="K13" i="7"/>
  <c r="L13" i="7" s="1"/>
  <c r="K19" i="7"/>
  <c r="K20" i="7"/>
  <c r="L20" i="7" s="1"/>
  <c r="K21" i="7"/>
  <c r="L21" i="7" s="1"/>
  <c r="K22" i="7"/>
  <c r="L22" i="7" s="1"/>
  <c r="H23" i="7"/>
  <c r="T4" i="8" s="1"/>
  <c r="G23" i="7"/>
  <c r="I22" i="7"/>
  <c r="I21" i="7"/>
  <c r="I20" i="7"/>
  <c r="I19" i="7"/>
  <c r="I13" i="7"/>
  <c r="H31" i="7"/>
  <c r="E31" i="7"/>
  <c r="G11" i="7"/>
  <c r="G31" i="7"/>
  <c r="B11" i="7"/>
  <c r="B31" i="7"/>
  <c r="K10" i="7"/>
  <c r="L10" i="7" s="1"/>
  <c r="I10" i="7"/>
  <c r="K9" i="7"/>
  <c r="L9" i="7" s="1"/>
  <c r="I9" i="7"/>
  <c r="K8" i="7"/>
  <c r="L8" i="7" s="1"/>
  <c r="I8" i="7"/>
  <c r="K3" i="7"/>
  <c r="I3" i="7"/>
  <c r="B30" i="10"/>
  <c r="B22" i="10"/>
  <c r="C4" i="8" s="1"/>
  <c r="T3" i="8"/>
  <c r="B10" i="10"/>
  <c r="B10" i="2"/>
  <c r="B22" i="2"/>
  <c r="B30" i="2"/>
  <c r="I11" i="7" l="1"/>
  <c r="E36" i="7"/>
  <c r="E48" i="10"/>
  <c r="F48" i="10" s="1"/>
  <c r="E47" i="10"/>
  <c r="F47" i="10" s="1"/>
  <c r="E45" i="10"/>
  <c r="F45" i="10" s="1"/>
  <c r="E43" i="10"/>
  <c r="E41" i="10"/>
  <c r="F41" i="10" s="1"/>
  <c r="E49" i="10"/>
  <c r="E46" i="10"/>
  <c r="F46" i="10" s="1"/>
  <c r="E44" i="10"/>
  <c r="F44" i="10" s="1"/>
  <c r="E42" i="10"/>
  <c r="E40" i="10"/>
  <c r="E34" i="7"/>
  <c r="S5" i="8"/>
  <c r="E37" i="7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37" i="11"/>
  <c r="H35" i="11"/>
  <c r="H36" i="11"/>
  <c r="E206" i="4"/>
  <c r="E34" i="2"/>
  <c r="E35" i="2"/>
  <c r="T5" i="8"/>
  <c r="E35" i="7"/>
  <c r="C5" i="8"/>
  <c r="E34" i="10"/>
  <c r="I5" i="8"/>
  <c r="S3" i="8"/>
  <c r="U3" i="8" s="1"/>
  <c r="C3" i="8"/>
  <c r="K31" i="7"/>
  <c r="L31" i="7" s="1"/>
  <c r="Q6" i="8"/>
  <c r="N6" i="8"/>
  <c r="F220" i="4"/>
  <c r="F224" i="4" s="1"/>
  <c r="F6" i="8"/>
  <c r="I31" i="7"/>
  <c r="S6" i="8"/>
  <c r="O6" i="8"/>
  <c r="K11" i="7"/>
  <c r="K23" i="7"/>
  <c r="L23" i="7" s="1"/>
  <c r="I23" i="7"/>
  <c r="I4" i="8"/>
  <c r="M6" i="8"/>
  <c r="J4" i="8"/>
  <c r="E4" i="8"/>
  <c r="U4" i="8"/>
  <c r="L19" i="7"/>
  <c r="T6" i="8"/>
  <c r="P6" i="8"/>
  <c r="L6" i="8"/>
  <c r="L3" i="7"/>
  <c r="U5" i="8" l="1"/>
  <c r="J5" i="8"/>
  <c r="F40" i="10"/>
  <c r="F49" i="10"/>
  <c r="F43" i="10"/>
  <c r="F42" i="10"/>
  <c r="E39" i="7"/>
  <c r="E5" i="8"/>
  <c r="E3" i="8"/>
  <c r="E40" i="7"/>
  <c r="E36" i="10"/>
  <c r="C6" i="8"/>
  <c r="E38" i="7"/>
  <c r="L11" i="7"/>
  <c r="H53" i="11"/>
  <c r="H44" i="9"/>
  <c r="I43" i="9" s="1"/>
  <c r="U6" i="8"/>
  <c r="D6" i="8"/>
  <c r="H6" i="8"/>
  <c r="J3" i="8"/>
  <c r="I3" i="8"/>
  <c r="E6" i="8" l="1"/>
  <c r="I40" i="9"/>
  <c r="I42" i="9"/>
  <c r="I41" i="9"/>
  <c r="I39" i="9"/>
  <c r="J6" i="8"/>
  <c r="I6" i="8"/>
  <c r="I53" i="11" l="1"/>
  <c r="I44" i="9"/>
</calcChain>
</file>

<file path=xl/sharedStrings.xml><?xml version="1.0" encoding="utf-8"?>
<sst xmlns="http://schemas.openxmlformats.org/spreadsheetml/2006/main" count="2065" uniqueCount="227">
  <si>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</si>
  <si>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</si>
  <si>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</si>
  <si>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</si>
  <si>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</si>
  <si>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</si>
  <si>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</si>
  <si>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</si>
  <si>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</si>
  <si>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</si>
  <si>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</si>
  <si>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</si>
  <si>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</si>
  <si>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</si>
  <si>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</si>
  <si>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</si>
  <si>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</si>
  <si>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</si>
  <si>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</si>
  <si>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</si>
  <si>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</si>
  <si>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</si>
  <si>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</si>
  <si>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</si>
  <si>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</si>
  <si>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</si>
  <si>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</si>
  <si>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</si>
  <si>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</si>
  <si>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</si>
  <si>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</si>
  <si>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</si>
  <si>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</si>
  <si>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</si>
  <si>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</si>
  <si>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</si>
  <si>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</si>
  <si>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</si>
  <si>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</si>
  <si>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</si>
  <si>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</si>
  <si>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Total length of monitored beaches (M)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</si>
  <si>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</si>
  <si>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</si>
  <si>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</si>
  <si>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</si>
  <si>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</si>
  <si>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</si>
  <si>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</si>
  <si>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</si>
  <si>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</si>
  <si>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</si>
  <si>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</si>
  <si>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</si>
  <si>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</si>
  <si>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</si>
  <si>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</si>
  <si>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</si>
  <si>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</si>
  <si>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</si>
  <si>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</si>
  <si>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</si>
  <si>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</si>
  <si>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</si>
  <si>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</si>
  <si>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</si>
  <si>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</si>
  <si>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</si>
  <si>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</si>
  <si>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</si>
  <si>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</si>
  <si>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</si>
  <si>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</si>
  <si>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</si>
  <si>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</si>
  <si>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</si>
  <si>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</si>
  <si>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</si>
  <si>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</si>
  <si>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</si>
  <si>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</si>
  <si>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</si>
  <si>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</si>
  <si>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</si>
  <si>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</si>
  <si>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</si>
  <si>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</si>
  <si>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</si>
  <si>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</si>
  <si>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</si>
  <si>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</si>
  <si>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</si>
  <si>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</si>
  <si>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</si>
  <si>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</si>
  <si>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</si>
  <si>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</si>
  <si>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</si>
  <si>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</si>
  <si>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</si>
  <si>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</si>
  <si>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</si>
  <si>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</si>
  <si>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</si>
  <si>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</si>
  <si>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</si>
  <si>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</si>
  <si>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</si>
  <si>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</si>
  <si>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</si>
  <si>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</si>
  <si>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</si>
  <si>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</si>
  <si>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</si>
  <si>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</si>
  <si>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</si>
  <si>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</si>
  <si>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</si>
  <si>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</si>
  <si>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</si>
  <si>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</si>
  <si>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</si>
  <si>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</si>
  <si>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</si>
  <si>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</si>
  <si>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</si>
  <si>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</si>
  <si>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</si>
  <si>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</si>
  <si>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</si>
  <si>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</si>
  <si>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</si>
  <si>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</si>
  <si>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</si>
  <si>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</si>
  <si>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</si>
  <si>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</si>
  <si>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</si>
  <si>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---</t>
  </si>
  <si>
    <t>LA PORTE</t>
  </si>
  <si>
    <t>IN997868</t>
  </si>
  <si>
    <t>Duneland Beach Stop 34</t>
  </si>
  <si>
    <t>IN584815</t>
  </si>
  <si>
    <t>Long Beach Stop 20</t>
  </si>
  <si>
    <t>IN740775</t>
  </si>
  <si>
    <t>Long Beach Stop 24</t>
  </si>
  <si>
    <t>IN753470</t>
  </si>
  <si>
    <t>Michiana Shores Stop 37</t>
  </si>
  <si>
    <t>IN350941</t>
  </si>
  <si>
    <t>Sheridan Beach Stop 2</t>
  </si>
  <si>
    <t>IN991831</t>
  </si>
  <si>
    <t>Sheridan Beach Stop 7</t>
  </si>
  <si>
    <t>IN365394</t>
  </si>
  <si>
    <t>Shoreland Hills Beach Stop 31</t>
  </si>
  <si>
    <t>IN945823</t>
  </si>
  <si>
    <t>Washington Park Beach</t>
  </si>
  <si>
    <t>LAKE</t>
  </si>
  <si>
    <t>IN708061</t>
  </si>
  <si>
    <t>Buffington Harbor Beach</t>
  </si>
  <si>
    <t>IN415822</t>
  </si>
  <si>
    <t>Hammond Marina East Beach</t>
  </si>
  <si>
    <t>IN050219</t>
  </si>
  <si>
    <t>Hammond Marina West Beach</t>
  </si>
  <si>
    <t>IN319633</t>
  </si>
  <si>
    <t>Jeorse Park Beach I</t>
  </si>
  <si>
    <t>IN971200</t>
  </si>
  <si>
    <t>Jeorse Park Beach II</t>
  </si>
  <si>
    <t>IN941586</t>
  </si>
  <si>
    <t>Lake Street Beach</t>
  </si>
  <si>
    <t>IN924097</t>
  </si>
  <si>
    <t>Marquette Park Beach</t>
  </si>
  <si>
    <t>IN248759</t>
  </si>
  <si>
    <t>Wells Street Beach</t>
  </si>
  <si>
    <t>IN701183</t>
  </si>
  <si>
    <t>Whihala Beach East</t>
  </si>
  <si>
    <t>IN530290</t>
  </si>
  <si>
    <t>Whihala Beach West</t>
  </si>
  <si>
    <t>PORTER</t>
  </si>
  <si>
    <t>IN768689</t>
  </si>
  <si>
    <t>Indiana Dunes State Park East Beach</t>
  </si>
  <si>
    <t>IN700064</t>
  </si>
  <si>
    <t>Indiana Dunes State Park West Beach</t>
  </si>
  <si>
    <t>IN523148</t>
  </si>
  <si>
    <t>Ogden Dunes Beach</t>
  </si>
  <si>
    <t>Beach length (M)</t>
  </si>
  <si>
    <t>Meters</t>
  </si>
  <si>
    <t>Monitored Beach Length (M)</t>
  </si>
  <si>
    <t>N/A</t>
  </si>
  <si>
    <t>Closure</t>
  </si>
  <si>
    <t>ECOLI</t>
  </si>
  <si>
    <t>UNKNOWN</t>
  </si>
  <si>
    <t>STORM</t>
  </si>
  <si>
    <t>ECOLI:</t>
  </si>
  <si>
    <t>STORM:</t>
  </si>
  <si>
    <t>UNKNOWN:</t>
  </si>
  <si>
    <t>IN713297</t>
  </si>
  <si>
    <t xml:space="preserve"> Broadway Beach</t>
  </si>
  <si>
    <t>IN521740</t>
  </si>
  <si>
    <t>Shore Avenue Beach</t>
  </si>
  <si>
    <t>IN641681</t>
  </si>
  <si>
    <t>Drexwood Beach</t>
  </si>
  <si>
    <t>Broadway Beach</t>
  </si>
  <si>
    <t>Swim season length (days)</t>
  </si>
  <si>
    <t>Swim season monitoring frequency (per week)</t>
  </si>
  <si>
    <t>Off season monitoring frequency (per week)</t>
  </si>
  <si>
    <t>SEWAGE</t>
  </si>
  <si>
    <t>WILDLIFE</t>
  </si>
  <si>
    <t>Beach action in 2011?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</si>
  <si>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</si>
  <si>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</si>
  <si>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</si>
  <si>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</si>
  <si>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</si>
  <si>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</si>
  <si>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</si>
  <si>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</si>
  <si>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</si>
  <si>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</si>
  <si>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seven times a week</t>
  </si>
  <si>
    <t>Beach monitored?</t>
  </si>
  <si>
    <t>Monitored five times a week</t>
  </si>
  <si>
    <t>SEWAGE:</t>
  </si>
  <si>
    <t>CSO:</t>
  </si>
  <si>
    <t>2011 BEACH DAYS SUMMARY</t>
  </si>
  <si>
    <t>WILDLIFE:</t>
  </si>
  <si>
    <t>2011 ACTIONS SUMMARY</t>
  </si>
  <si>
    <t>2011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</si>
</sst>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3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72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12" fillId="0" borderId="1" xfId="0" applyNumberFormat="1" applyFont="1" applyBorder="1" applyAlignment="1">
      <alignment horizontal="center" vertical="center" wrapText="1"/>
    </xf>
    <xf numFmtId="164" fontId="17" fillId="0" borderId="0" xfId="0" quotePrefix="1" applyNumberFormat="1" applyFont="1" applyAlignment="1">
      <alignment horizontal="center" vertical="center"/>
    </xf>
    <xf numFmtId="164" fontId="17" fillId="0" borderId="1" xfId="0" quotePrefix="1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horizontal="center" vertical="center"/>
    </xf>
    <xf numFmtId="0" fontId="20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workbookViewId="0">
      <selection activeCell="O6" sqref="O6"/>
    </sheetView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60" t="s">
        <v>34</v>
      </c>
      <c r="D1" s="162"/>
      <c r="E1" s="162"/>
      <c r="F1" s="161"/>
      <c r="G1" s="75"/>
      <c r="H1" s="160" t="s">
        <v>36</v>
      </c>
      <c r="I1" s="160"/>
      <c r="J1" s="160"/>
      <c r="K1" s="59"/>
      <c r="L1" s="160" t="s">
        <v>39</v>
      </c>
      <c r="M1" s="161"/>
      <c r="N1" s="161"/>
      <c r="O1" s="161"/>
      <c r="P1" s="161"/>
      <c r="Q1" s="161"/>
      <c r="R1" s="59"/>
      <c r="S1" s="160" t="s">
        <v>38</v>
      </c>
      <c r="T1" s="161"/>
      <c r="U1" s="161"/>
    </row>
    <row r="2" spans="1:21" ht="88.5" customHeight="1" x14ac:dyDescent="0.2">
      <c r="A2" s="4" t="s">
        <v>12</v>
      </c>
      <c r="B2" s="4"/>
      <c r="C2" s="3" t="s">
        <v>37</v>
      </c>
      <c r="D2" s="3" t="s">
        <v>42</v>
      </c>
      <c r="E2" s="3" t="s">
        <v>43</v>
      </c>
      <c r="F2" s="3" t="s">
        <v>41</v>
      </c>
      <c r="G2" s="3"/>
      <c r="H2" s="3" t="s">
        <v>0</v>
      </c>
      <c r="I2" s="3" t="s">
        <v>1</v>
      </c>
      <c r="J2" s="3" t="s">
        <v>2</v>
      </c>
      <c r="K2" s="3"/>
      <c r="L2" s="14" t="s">
        <v>40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15</v>
      </c>
    </row>
    <row r="3" spans="1:21" x14ac:dyDescent="0.2">
      <c r="A3" s="72" t="s">
        <v>139</v>
      </c>
      <c r="B3" s="16"/>
      <c r="C3" s="33">
        <f>Monitoring!$B$10</f>
        <v>8</v>
      </c>
      <c r="D3" s="30">
        <f>Monitoring!$E$10</f>
        <v>8</v>
      </c>
      <c r="E3" s="50">
        <f t="shared" ref="E3:E6" si="0">D3/C3</f>
        <v>1</v>
      </c>
      <c r="F3" s="136">
        <f>Monitoring!$I$10</f>
        <v>10843</v>
      </c>
      <c r="G3" s="13"/>
      <c r="H3" s="49">
        <f>'2011 Actions'!B37</f>
        <v>8</v>
      </c>
      <c r="I3" s="49">
        <f>D3-H3</f>
        <v>0</v>
      </c>
      <c r="J3" s="50">
        <f>H3/D3</f>
        <v>1</v>
      </c>
      <c r="K3" s="13"/>
      <c r="L3" s="135">
        <f>'Action Durations'!$E$11</f>
        <v>35</v>
      </c>
      <c r="M3" s="49">
        <f>'Action Durations'!H11</f>
        <v>22</v>
      </c>
      <c r="N3" s="49">
        <f>'Action Durations'!I11</f>
        <v>5</v>
      </c>
      <c r="O3" s="49">
        <f>'Action Durations'!J11</f>
        <v>8</v>
      </c>
      <c r="P3" s="49">
        <f>'Action Durations'!K11</f>
        <v>0</v>
      </c>
      <c r="Q3" s="49">
        <f>'Action Durations'!L11</f>
        <v>0</v>
      </c>
      <c r="R3" s="13"/>
      <c r="S3" s="51">
        <f>'Beach Days'!$E$11</f>
        <v>805</v>
      </c>
      <c r="T3" s="51">
        <f>'Beach Days'!$H$11</f>
        <v>58</v>
      </c>
      <c r="U3" s="40">
        <f t="shared" ref="U3:U6" si="1">T3/S3</f>
        <v>7.2049689440993783E-2</v>
      </c>
    </row>
    <row r="4" spans="1:21" x14ac:dyDescent="0.2">
      <c r="A4" s="72" t="s">
        <v>156</v>
      </c>
      <c r="B4" s="16"/>
      <c r="C4" s="56">
        <f>Monitoring!$B$22</f>
        <v>10</v>
      </c>
      <c r="D4" s="30">
        <f>Monitoring!$E$22</f>
        <v>10</v>
      </c>
      <c r="E4" s="50">
        <f t="shared" si="0"/>
        <v>1</v>
      </c>
      <c r="F4" s="136">
        <f>Monitoring!$I$22</f>
        <v>19432</v>
      </c>
      <c r="G4" s="13"/>
      <c r="H4" s="49">
        <f>'2011 Actions'!B154</f>
        <v>10</v>
      </c>
      <c r="I4" s="49">
        <f>D4-H4</f>
        <v>0</v>
      </c>
      <c r="J4" s="50">
        <f>H4/D4</f>
        <v>1</v>
      </c>
      <c r="K4" s="13"/>
      <c r="L4" s="135">
        <f>'Action Durations'!$E$23</f>
        <v>115</v>
      </c>
      <c r="M4" s="49">
        <f>'Action Durations'!H23</f>
        <v>77</v>
      </c>
      <c r="N4" s="49">
        <f>'Action Durations'!I23</f>
        <v>9</v>
      </c>
      <c r="O4" s="49">
        <f>'Action Durations'!J23</f>
        <v>28</v>
      </c>
      <c r="P4" s="49">
        <f>'Action Durations'!K23</f>
        <v>1</v>
      </c>
      <c r="Q4" s="49">
        <f>'Action Durations'!L23</f>
        <v>0</v>
      </c>
      <c r="R4" s="13"/>
      <c r="S4" s="51">
        <f>'Beach Days'!$E$23</f>
        <v>1070</v>
      </c>
      <c r="T4" s="51">
        <f>'Beach Days'!$H$23</f>
        <v>214</v>
      </c>
      <c r="U4" s="40">
        <f t="shared" si="1"/>
        <v>0.2</v>
      </c>
    </row>
    <row r="5" spans="1:21" x14ac:dyDescent="0.2">
      <c r="A5" s="72" t="s">
        <v>177</v>
      </c>
      <c r="B5" s="16"/>
      <c r="C5" s="36">
        <f>Monitoring!$B$30</f>
        <v>6</v>
      </c>
      <c r="D5" s="31">
        <f>Monitoring!$E$30</f>
        <v>6</v>
      </c>
      <c r="E5" s="42">
        <f t="shared" si="0"/>
        <v>1</v>
      </c>
      <c r="F5" s="137">
        <f>Monitoring!$I$30</f>
        <v>7249</v>
      </c>
      <c r="G5" s="66"/>
      <c r="H5" s="67">
        <f>'2011 Actions'!B202</f>
        <v>6</v>
      </c>
      <c r="I5" s="67">
        <f>D5-H5</f>
        <v>0</v>
      </c>
      <c r="J5" s="42">
        <f>H5/D5</f>
        <v>1</v>
      </c>
      <c r="K5" s="66"/>
      <c r="L5" s="68">
        <f>'Action Durations'!$E$31</f>
        <v>46</v>
      </c>
      <c r="M5" s="67">
        <f>'Action Durations'!H31</f>
        <v>27</v>
      </c>
      <c r="N5" s="67">
        <f>'Action Durations'!I31</f>
        <v>8</v>
      </c>
      <c r="O5" s="67">
        <f>'Action Durations'!J31</f>
        <v>9</v>
      </c>
      <c r="P5" s="67">
        <f>'Action Durations'!K31</f>
        <v>2</v>
      </c>
      <c r="Q5" s="67">
        <f>'Action Durations'!L31</f>
        <v>0</v>
      </c>
      <c r="R5" s="66"/>
      <c r="S5" s="43">
        <f>'Beach Days'!$E$31</f>
        <v>631</v>
      </c>
      <c r="T5" s="43">
        <f>'Beach Days'!$H$31</f>
        <v>93</v>
      </c>
      <c r="U5" s="42">
        <f t="shared" si="1"/>
        <v>0.1473851030110935</v>
      </c>
    </row>
    <row r="6" spans="1:21" x14ac:dyDescent="0.2">
      <c r="C6" s="12">
        <f>SUM(C3:C5)</f>
        <v>24</v>
      </c>
      <c r="D6" s="12">
        <f>SUM(D3:D5)</f>
        <v>24</v>
      </c>
      <c r="E6" s="18">
        <f t="shared" si="0"/>
        <v>1</v>
      </c>
      <c r="F6" s="10">
        <f>SUM(F3:F5)</f>
        <v>37524</v>
      </c>
      <c r="G6" s="12"/>
      <c r="H6" s="12">
        <f>SUM(H3:H5)</f>
        <v>24</v>
      </c>
      <c r="I6" s="17">
        <f>D6-H6</f>
        <v>0</v>
      </c>
      <c r="J6" s="18">
        <f>H6/D6</f>
        <v>1</v>
      </c>
      <c r="K6" s="12"/>
      <c r="L6" s="12">
        <f t="shared" ref="L6:Q6" si="2">SUM(L3:L5)</f>
        <v>196</v>
      </c>
      <c r="M6" s="12">
        <f t="shared" si="2"/>
        <v>126</v>
      </c>
      <c r="N6" s="12">
        <f t="shared" si="2"/>
        <v>22</v>
      </c>
      <c r="O6" s="12">
        <f t="shared" si="2"/>
        <v>45</v>
      </c>
      <c r="P6" s="12">
        <f t="shared" si="2"/>
        <v>3</v>
      </c>
      <c r="Q6" s="12">
        <f t="shared" si="2"/>
        <v>0</v>
      </c>
      <c r="R6" s="12"/>
      <c r="S6" s="10">
        <f>SUM(S3:S5)</f>
        <v>2506</v>
      </c>
      <c r="T6" s="10">
        <f>SUM(T3:T5)</f>
        <v>365</v>
      </c>
      <c r="U6" s="53">
        <f t="shared" si="1"/>
        <v>0.14565043894652832</v>
      </c>
    </row>
    <row r="7" spans="1:21" x14ac:dyDescent="0.2">
      <c r="C7" s="12"/>
      <c r="D7" s="12"/>
      <c r="E7" s="18"/>
      <c r="F7" s="10"/>
      <c r="G7" s="12"/>
      <c r="H7" s="12"/>
      <c r="I7" s="17"/>
      <c r="J7" s="18"/>
      <c r="K7" s="12"/>
      <c r="L7" s="12"/>
      <c r="M7" s="12"/>
      <c r="N7" s="12"/>
      <c r="O7" s="12"/>
      <c r="P7" s="12"/>
      <c r="Q7" s="12"/>
      <c r="R7" s="12"/>
      <c r="S7" s="10"/>
      <c r="T7" s="10"/>
      <c r="U7" s="53"/>
    </row>
    <row r="8" spans="1:21" x14ac:dyDescent="0.2">
      <c r="T8" s="19"/>
    </row>
    <row r="9" spans="1:21" x14ac:dyDescent="0.2">
      <c r="A9" s="81" t="s">
        <v>47</v>
      </c>
      <c r="T9" s="19"/>
    </row>
    <row r="10" spans="1:21" x14ac:dyDescent="0.2">
      <c r="C10" s="87" t="s">
        <v>44</v>
      </c>
      <c r="D10" s="80" t="s">
        <v>55</v>
      </c>
    </row>
    <row r="11" spans="1:21" x14ac:dyDescent="0.2">
      <c r="C11" s="87"/>
      <c r="D11" s="80" t="s">
        <v>56</v>
      </c>
    </row>
    <row r="12" spans="1:21" x14ac:dyDescent="0.2">
      <c r="C12" s="87" t="s">
        <v>48</v>
      </c>
      <c r="D12" s="79" t="s">
        <v>54</v>
      </c>
    </row>
    <row r="13" spans="1:21" x14ac:dyDescent="0.2">
      <c r="C13" s="87" t="s">
        <v>45</v>
      </c>
      <c r="D13" s="80" t="s">
        <v>57</v>
      </c>
    </row>
    <row r="14" spans="1:21" x14ac:dyDescent="0.2">
      <c r="C14" s="87"/>
      <c r="D14" s="80" t="s">
        <v>58</v>
      </c>
    </row>
    <row r="15" spans="1:21" x14ac:dyDescent="0.2">
      <c r="C15" s="87" t="s">
        <v>46</v>
      </c>
      <c r="D15" s="79" t="s">
        <v>59</v>
      </c>
    </row>
    <row r="16" spans="1:21" x14ac:dyDescent="0.2">
      <c r="C16" s="87"/>
      <c r="D16" s="79" t="s">
        <v>60</v>
      </c>
    </row>
    <row r="17" spans="3:4" x14ac:dyDescent="0.2">
      <c r="C17" s="87" t="s">
        <v>50</v>
      </c>
      <c r="D17" s="79" t="s">
        <v>61</v>
      </c>
    </row>
    <row r="18" spans="3:4" x14ac:dyDescent="0.2">
      <c r="C18" s="88"/>
      <c r="D18" s="79" t="s">
        <v>62</v>
      </c>
    </row>
    <row r="19" spans="3:4" x14ac:dyDescent="0.2">
      <c r="C19" s="87" t="s">
        <v>49</v>
      </c>
      <c r="D19" s="79" t="s">
        <v>52</v>
      </c>
    </row>
    <row r="20" spans="3:4" x14ac:dyDescent="0.2">
      <c r="C20" s="87" t="s">
        <v>51</v>
      </c>
      <c r="D20" s="79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Indiana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5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55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12</v>
      </c>
      <c r="B1" s="25" t="s">
        <v>13</v>
      </c>
      <c r="C1" s="25" t="s">
        <v>65</v>
      </c>
      <c r="D1" s="3" t="s">
        <v>67</v>
      </c>
      <c r="E1" s="25" t="s">
        <v>66</v>
      </c>
      <c r="F1" s="78" t="s">
        <v>184</v>
      </c>
      <c r="G1" s="25" t="s">
        <v>68</v>
      </c>
      <c r="H1" s="25" t="s">
        <v>69</v>
      </c>
      <c r="I1" s="25" t="s">
        <v>70</v>
      </c>
      <c r="J1" s="25" t="s">
        <v>71</v>
      </c>
    </row>
    <row r="2" spans="1:10" ht="12.75" customHeight="1" x14ac:dyDescent="0.2">
      <c r="A2" s="72" t="s">
        <v>139</v>
      </c>
      <c r="B2" s="72" t="s">
        <v>140</v>
      </c>
      <c r="C2" s="72" t="s">
        <v>141</v>
      </c>
      <c r="D2" s="72">
        <v>3</v>
      </c>
      <c r="E2" s="72" t="s">
        <v>29</v>
      </c>
      <c r="F2" s="130">
        <v>572</v>
      </c>
      <c r="G2" s="72">
        <v>41.754688000000002</v>
      </c>
      <c r="H2" s="72">
        <v>-86.837547000000001</v>
      </c>
      <c r="I2" s="72">
        <v>41.761108</v>
      </c>
      <c r="J2" s="72">
        <v>-86.823836999999997</v>
      </c>
    </row>
    <row r="3" spans="1:10" ht="12.75" customHeight="1" x14ac:dyDescent="0.2">
      <c r="A3" s="72" t="s">
        <v>139</v>
      </c>
      <c r="B3" s="72" t="s">
        <v>142</v>
      </c>
      <c r="C3" s="72" t="s">
        <v>143</v>
      </c>
      <c r="D3" s="72">
        <v>3</v>
      </c>
      <c r="E3" s="72" t="s">
        <v>29</v>
      </c>
      <c r="F3" s="130">
        <v>3278</v>
      </c>
      <c r="G3" s="72">
        <v>41.734206999999998</v>
      </c>
      <c r="H3" s="72">
        <v>-86.885918000000004</v>
      </c>
      <c r="I3" s="72">
        <v>41.747292000000002</v>
      </c>
      <c r="J3" s="72">
        <v>-86.853806000000006</v>
      </c>
    </row>
    <row r="4" spans="1:10" ht="12.75" customHeight="1" x14ac:dyDescent="0.2">
      <c r="A4" s="72" t="s">
        <v>139</v>
      </c>
      <c r="B4" s="72" t="s">
        <v>144</v>
      </c>
      <c r="C4" s="72" t="s">
        <v>145</v>
      </c>
      <c r="D4" s="72">
        <v>3</v>
      </c>
      <c r="E4" s="72" t="s">
        <v>29</v>
      </c>
      <c r="F4" s="130">
        <v>3734</v>
      </c>
      <c r="G4" s="72">
        <v>41.743046</v>
      </c>
      <c r="H4" s="72">
        <v>-86.86412</v>
      </c>
      <c r="I4" s="72">
        <v>41.754688000000002</v>
      </c>
      <c r="J4" s="72">
        <v>-86.837547000000001</v>
      </c>
    </row>
    <row r="5" spans="1:10" ht="12.75" customHeight="1" x14ac:dyDescent="0.2">
      <c r="A5" s="72" t="s">
        <v>139</v>
      </c>
      <c r="B5" s="72" t="s">
        <v>146</v>
      </c>
      <c r="C5" s="72" t="s">
        <v>147</v>
      </c>
      <c r="D5" s="72">
        <v>3</v>
      </c>
      <c r="E5" s="72" t="s">
        <v>29</v>
      </c>
      <c r="F5" s="130">
        <v>48</v>
      </c>
      <c r="G5" s="72">
        <v>41.757423000000003</v>
      </c>
      <c r="H5" s="72">
        <v>-86.831954999999994</v>
      </c>
      <c r="I5" s="72">
        <v>41.760165999999998</v>
      </c>
      <c r="J5" s="72">
        <v>-86.824973999999997</v>
      </c>
    </row>
    <row r="6" spans="1:10" ht="12.75" customHeight="1" x14ac:dyDescent="0.2">
      <c r="A6" s="72" t="s">
        <v>139</v>
      </c>
      <c r="B6" s="72" t="s">
        <v>148</v>
      </c>
      <c r="C6" s="72" t="s">
        <v>149</v>
      </c>
      <c r="D6" s="72">
        <v>2</v>
      </c>
      <c r="E6" s="72" t="s">
        <v>29</v>
      </c>
      <c r="F6" s="130">
        <v>966</v>
      </c>
      <c r="G6" s="72">
        <v>41.731639999999999</v>
      </c>
      <c r="H6" s="72">
        <v>-86.893912999999998</v>
      </c>
      <c r="I6" s="72">
        <v>41.732430000000001</v>
      </c>
      <c r="J6" s="72">
        <v>-86.891272999999998</v>
      </c>
    </row>
    <row r="7" spans="1:10" ht="12.75" customHeight="1" x14ac:dyDescent="0.2">
      <c r="A7" s="72" t="s">
        <v>139</v>
      </c>
      <c r="B7" s="72" t="s">
        <v>150</v>
      </c>
      <c r="C7" s="72" t="s">
        <v>151</v>
      </c>
      <c r="D7" s="72">
        <v>3</v>
      </c>
      <c r="E7" s="72" t="s">
        <v>29</v>
      </c>
      <c r="F7" s="130">
        <v>853</v>
      </c>
      <c r="G7" s="72">
        <v>41.732430000000001</v>
      </c>
      <c r="H7" s="72">
        <v>-86.891272999999998</v>
      </c>
      <c r="I7" s="72">
        <v>41.743049999999997</v>
      </c>
      <c r="J7" s="72">
        <v>-86.86412</v>
      </c>
    </row>
    <row r="8" spans="1:10" ht="12.75" customHeight="1" x14ac:dyDescent="0.2">
      <c r="A8" s="72" t="s">
        <v>139</v>
      </c>
      <c r="B8" s="72" t="s">
        <v>152</v>
      </c>
      <c r="C8" s="72" t="s">
        <v>153</v>
      </c>
      <c r="D8" s="72">
        <v>3</v>
      </c>
      <c r="E8" s="72" t="s">
        <v>29</v>
      </c>
      <c r="F8" s="130">
        <v>571</v>
      </c>
      <c r="G8" s="72">
        <v>41.747292000000002</v>
      </c>
      <c r="H8" s="72">
        <v>-86.853813000000002</v>
      </c>
      <c r="I8" s="72">
        <v>41.757420000000003</v>
      </c>
      <c r="J8" s="72">
        <v>-86.831947</v>
      </c>
    </row>
    <row r="9" spans="1:10" ht="12.75" customHeight="1" x14ac:dyDescent="0.2">
      <c r="A9" s="73" t="s">
        <v>139</v>
      </c>
      <c r="B9" s="73" t="s">
        <v>154</v>
      </c>
      <c r="C9" s="73" t="s">
        <v>155</v>
      </c>
      <c r="D9" s="73">
        <v>1</v>
      </c>
      <c r="E9" s="73" t="s">
        <v>29</v>
      </c>
      <c r="F9" s="132">
        <v>821</v>
      </c>
      <c r="G9" s="73">
        <v>41.728329000000002</v>
      </c>
      <c r="H9" s="73">
        <v>-86.905983000000006</v>
      </c>
      <c r="I9" s="73">
        <v>41.731029999999997</v>
      </c>
      <c r="J9" s="73">
        <v>-86.894890000000004</v>
      </c>
    </row>
    <row r="10" spans="1:10" ht="12.75" customHeight="1" x14ac:dyDescent="0.2">
      <c r="A10" s="33"/>
      <c r="B10" s="34">
        <f>COUNTA(B2:B9)</f>
        <v>8</v>
      </c>
      <c r="C10" s="33"/>
      <c r="D10" s="77"/>
      <c r="E10" s="33"/>
      <c r="F10" s="54">
        <f>SUM(F2:F9)</f>
        <v>10843</v>
      </c>
      <c r="G10" s="33"/>
      <c r="H10" s="33"/>
      <c r="I10" s="33"/>
      <c r="J10" s="33"/>
    </row>
    <row r="11" spans="1:10" ht="12.75" customHeight="1" x14ac:dyDescent="0.2">
      <c r="A11" s="33"/>
      <c r="B11" s="33"/>
      <c r="C11" s="33"/>
      <c r="D11" s="56"/>
      <c r="E11" s="33"/>
      <c r="F11" s="131"/>
      <c r="G11" s="33"/>
      <c r="H11" s="33"/>
      <c r="I11" s="33"/>
      <c r="J11" s="33"/>
    </row>
    <row r="12" spans="1:10" ht="12.75" customHeight="1" x14ac:dyDescent="0.2">
      <c r="A12" s="72" t="s">
        <v>156</v>
      </c>
      <c r="B12" s="72" t="s">
        <v>157</v>
      </c>
      <c r="C12" s="72" t="s">
        <v>158</v>
      </c>
      <c r="D12" s="72">
        <v>2</v>
      </c>
      <c r="E12" s="72" t="s">
        <v>29</v>
      </c>
      <c r="F12" s="130">
        <v>579</v>
      </c>
      <c r="G12" s="72">
        <v>41.649116999999997</v>
      </c>
      <c r="H12" s="72">
        <v>-87.433182000000002</v>
      </c>
      <c r="I12" s="72">
        <v>41.646281999999999</v>
      </c>
      <c r="J12" s="72">
        <v>-87.429855000000003</v>
      </c>
    </row>
    <row r="13" spans="1:10" ht="12.75" customHeight="1" x14ac:dyDescent="0.2">
      <c r="A13" s="72" t="s">
        <v>156</v>
      </c>
      <c r="B13" s="72" t="s">
        <v>159</v>
      </c>
      <c r="C13" s="72" t="s">
        <v>160</v>
      </c>
      <c r="D13" s="72">
        <v>2</v>
      </c>
      <c r="E13" s="72" t="s">
        <v>29</v>
      </c>
      <c r="F13" s="130">
        <v>1500</v>
      </c>
      <c r="G13" s="72">
        <v>41.696854000000002</v>
      </c>
      <c r="H13" s="72">
        <v>-87.510658000000006</v>
      </c>
      <c r="I13" s="72">
        <v>41.699013000000001</v>
      </c>
      <c r="J13" s="72">
        <v>-87.512969999999996</v>
      </c>
    </row>
    <row r="14" spans="1:10" ht="12.75" customHeight="1" x14ac:dyDescent="0.2">
      <c r="A14" s="72" t="s">
        <v>156</v>
      </c>
      <c r="B14" s="72" t="s">
        <v>161</v>
      </c>
      <c r="C14" s="72" t="s">
        <v>162</v>
      </c>
      <c r="D14" s="72">
        <v>2</v>
      </c>
      <c r="E14" s="72" t="s">
        <v>29</v>
      </c>
      <c r="F14" s="130">
        <v>1500</v>
      </c>
      <c r="G14" s="72">
        <v>41.699013000000001</v>
      </c>
      <c r="H14" s="72">
        <v>-87.512969999999996</v>
      </c>
      <c r="I14" s="72">
        <v>41.702843000000001</v>
      </c>
      <c r="J14" s="72">
        <v>-87.516829999999999</v>
      </c>
    </row>
    <row r="15" spans="1:10" ht="12.75" customHeight="1" x14ac:dyDescent="0.2">
      <c r="A15" s="72" t="s">
        <v>156</v>
      </c>
      <c r="B15" s="72" t="s">
        <v>163</v>
      </c>
      <c r="C15" s="72" t="s">
        <v>164</v>
      </c>
      <c r="D15" s="72">
        <v>2</v>
      </c>
      <c r="E15" s="72" t="s">
        <v>29</v>
      </c>
      <c r="F15" s="130">
        <v>1143</v>
      </c>
      <c r="G15" s="72">
        <v>41.649577999999998</v>
      </c>
      <c r="H15" s="72">
        <v>-87.433280999999994</v>
      </c>
      <c r="I15" s="72">
        <v>41.649120000000003</v>
      </c>
      <c r="J15" s="72">
        <v>-87.433182000000002</v>
      </c>
    </row>
    <row r="16" spans="1:10" ht="12.75" customHeight="1" x14ac:dyDescent="0.2">
      <c r="A16" s="72" t="s">
        <v>156</v>
      </c>
      <c r="B16" s="72" t="s">
        <v>165</v>
      </c>
      <c r="C16" s="72" t="s">
        <v>166</v>
      </c>
      <c r="D16" s="72">
        <v>2</v>
      </c>
      <c r="E16" s="72" t="s">
        <v>29</v>
      </c>
      <c r="F16" s="130">
        <v>1513</v>
      </c>
      <c r="G16" s="72">
        <v>41.649577999999998</v>
      </c>
      <c r="H16" s="72">
        <v>-87.433280999999994</v>
      </c>
      <c r="I16" s="72">
        <v>41.650852</v>
      </c>
      <c r="J16" s="72">
        <v>-87.43338</v>
      </c>
    </row>
    <row r="17" spans="1:10" ht="12.75" customHeight="1" x14ac:dyDescent="0.2">
      <c r="A17" s="72" t="s">
        <v>156</v>
      </c>
      <c r="B17" s="72" t="s">
        <v>167</v>
      </c>
      <c r="C17" s="72" t="s">
        <v>168</v>
      </c>
      <c r="D17" s="72">
        <v>2</v>
      </c>
      <c r="E17" s="72" t="s">
        <v>29</v>
      </c>
      <c r="F17" s="130">
        <v>1770</v>
      </c>
      <c r="G17" s="72">
        <v>41.619961000000004</v>
      </c>
      <c r="H17" s="72">
        <v>-87.268906000000001</v>
      </c>
      <c r="I17" s="72">
        <v>41.620373000000001</v>
      </c>
      <c r="J17" s="72">
        <v>-87.257606999999993</v>
      </c>
    </row>
    <row r="18" spans="1:10" ht="12.75" customHeight="1" x14ac:dyDescent="0.2">
      <c r="A18" s="72" t="s">
        <v>156</v>
      </c>
      <c r="B18" s="72" t="s">
        <v>169</v>
      </c>
      <c r="C18" s="72" t="s">
        <v>170</v>
      </c>
      <c r="D18" s="72">
        <v>2</v>
      </c>
      <c r="E18" s="72" t="s">
        <v>29</v>
      </c>
      <c r="F18" s="130">
        <v>3669</v>
      </c>
      <c r="G18" s="72">
        <v>41.620373000000001</v>
      </c>
      <c r="H18" s="72">
        <v>-87.257606999999993</v>
      </c>
      <c r="I18" s="72">
        <v>41.624026999999998</v>
      </c>
      <c r="J18" s="72">
        <v>-87.223831000000004</v>
      </c>
    </row>
    <row r="19" spans="1:10" ht="12.75" customHeight="1" x14ac:dyDescent="0.2">
      <c r="A19" s="72" t="s">
        <v>156</v>
      </c>
      <c r="B19" s="72" t="s">
        <v>171</v>
      </c>
      <c r="C19" s="72" t="s">
        <v>172</v>
      </c>
      <c r="D19" s="72">
        <v>2</v>
      </c>
      <c r="E19" s="72" t="s">
        <v>29</v>
      </c>
      <c r="F19" s="130">
        <v>113</v>
      </c>
      <c r="G19" s="72">
        <v>41.624026999999998</v>
      </c>
      <c r="H19" s="72">
        <v>-87.223831000000004</v>
      </c>
      <c r="I19" s="72">
        <v>41.624149000000003</v>
      </c>
      <c r="J19" s="72">
        <v>-87.222588000000002</v>
      </c>
    </row>
    <row r="20" spans="1:10" ht="12.75" customHeight="1" x14ac:dyDescent="0.2">
      <c r="A20" s="72" t="s">
        <v>156</v>
      </c>
      <c r="B20" s="72" t="s">
        <v>173</v>
      </c>
      <c r="C20" s="72" t="s">
        <v>174</v>
      </c>
      <c r="D20" s="72">
        <v>1</v>
      </c>
      <c r="E20" s="72" t="s">
        <v>29</v>
      </c>
      <c r="F20" s="130">
        <v>6277</v>
      </c>
      <c r="G20" s="72">
        <v>41.684975000000001</v>
      </c>
      <c r="H20" s="72">
        <v>-87.491066000000004</v>
      </c>
      <c r="I20" s="72">
        <v>41.690060000000003</v>
      </c>
      <c r="J20" s="72">
        <v>-87.501945000000006</v>
      </c>
    </row>
    <row r="21" spans="1:10" ht="12.75" customHeight="1" x14ac:dyDescent="0.2">
      <c r="A21" s="73" t="s">
        <v>156</v>
      </c>
      <c r="B21" s="73" t="s">
        <v>175</v>
      </c>
      <c r="C21" s="73" t="s">
        <v>176</v>
      </c>
      <c r="D21" s="73">
        <v>1</v>
      </c>
      <c r="E21" s="73" t="s">
        <v>29</v>
      </c>
      <c r="F21" s="132">
        <v>1368</v>
      </c>
      <c r="G21" s="73">
        <v>41.690060000000003</v>
      </c>
      <c r="H21" s="73">
        <v>-87.501945000000006</v>
      </c>
      <c r="I21" s="73">
        <v>41.691746000000002</v>
      </c>
      <c r="J21" s="73">
        <v>-87.504181000000003</v>
      </c>
    </row>
    <row r="22" spans="1:10" ht="12.75" customHeight="1" x14ac:dyDescent="0.2">
      <c r="A22" s="33"/>
      <c r="B22" s="34">
        <f>COUNTA(B12:B21)</f>
        <v>10</v>
      </c>
      <c r="C22" s="33"/>
      <c r="D22" s="77"/>
      <c r="E22" s="33"/>
      <c r="F22" s="54">
        <f>SUM(F12:F21)</f>
        <v>19432</v>
      </c>
      <c r="G22" s="33"/>
      <c r="H22" s="33"/>
      <c r="I22" s="33"/>
      <c r="J22" s="33"/>
    </row>
    <row r="23" spans="1:10" ht="12.75" customHeight="1" x14ac:dyDescent="0.2">
      <c r="A23" s="33"/>
      <c r="B23" s="34"/>
      <c r="C23" s="33"/>
      <c r="D23" s="77"/>
      <c r="E23" s="33"/>
      <c r="F23" s="54"/>
      <c r="G23" s="33"/>
      <c r="H23" s="33"/>
      <c r="I23" s="33"/>
      <c r="J23" s="33"/>
    </row>
    <row r="24" spans="1:10" ht="12.75" customHeight="1" x14ac:dyDescent="0.2">
      <c r="A24" s="33" t="s">
        <v>177</v>
      </c>
      <c r="B24" s="33" t="s">
        <v>195</v>
      </c>
      <c r="C24" s="33" t="s">
        <v>196</v>
      </c>
      <c r="D24" s="72">
        <v>2</v>
      </c>
      <c r="E24" s="33" t="s">
        <v>29</v>
      </c>
      <c r="F24" s="140">
        <v>185</v>
      </c>
      <c r="G24" s="140">
        <v>41.683399999999999</v>
      </c>
      <c r="H24" s="140">
        <v>-86.983540000000005</v>
      </c>
      <c r="I24" s="140">
        <v>41.683410000000002</v>
      </c>
      <c r="J24" s="140">
        <v>-86.983509999999995</v>
      </c>
    </row>
    <row r="25" spans="1:10" ht="12.75" customHeight="1" x14ac:dyDescent="0.2">
      <c r="A25" s="33" t="s">
        <v>177</v>
      </c>
      <c r="B25" s="33" t="s">
        <v>199</v>
      </c>
      <c r="C25" s="33" t="s">
        <v>200</v>
      </c>
      <c r="D25" s="72">
        <v>2</v>
      </c>
      <c r="E25" s="33" t="s">
        <v>29</v>
      </c>
      <c r="F25" s="140">
        <v>49</v>
      </c>
      <c r="G25" s="140">
        <v>41.683570000000003</v>
      </c>
      <c r="H25" s="140">
        <v>-86.966679999999997</v>
      </c>
      <c r="I25" s="140">
        <v>41.683570000000003</v>
      </c>
      <c r="J25" s="140">
        <v>-86.966660000000005</v>
      </c>
    </row>
    <row r="26" spans="1:10" ht="12.75" customHeight="1" x14ac:dyDescent="0.2">
      <c r="A26" s="72" t="s">
        <v>177</v>
      </c>
      <c r="B26" s="72" t="s">
        <v>178</v>
      </c>
      <c r="C26" s="72" t="s">
        <v>179</v>
      </c>
      <c r="D26" s="72">
        <v>1</v>
      </c>
      <c r="E26" s="72" t="s">
        <v>29</v>
      </c>
      <c r="F26" s="130">
        <v>354</v>
      </c>
      <c r="G26" s="72">
        <v>41.663440999999999</v>
      </c>
      <c r="H26" s="72">
        <v>-87.063263000000006</v>
      </c>
      <c r="I26" s="72">
        <v>41.664631</v>
      </c>
      <c r="J26" s="72">
        <v>-87.060181</v>
      </c>
    </row>
    <row r="27" spans="1:10" ht="12.75" customHeight="1" x14ac:dyDescent="0.2">
      <c r="A27" s="72" t="s">
        <v>177</v>
      </c>
      <c r="B27" s="72" t="s">
        <v>180</v>
      </c>
      <c r="C27" s="72" t="s">
        <v>181</v>
      </c>
      <c r="D27" s="72">
        <v>1</v>
      </c>
      <c r="E27" s="72" t="s">
        <v>29</v>
      </c>
      <c r="F27" s="130">
        <v>5182</v>
      </c>
      <c r="G27" s="72">
        <v>41.661906999999999</v>
      </c>
      <c r="H27" s="72">
        <v>-87.066986</v>
      </c>
      <c r="I27" s="72">
        <v>41.663445000000003</v>
      </c>
      <c r="J27" s="72">
        <v>-87.063254999999998</v>
      </c>
    </row>
    <row r="28" spans="1:10" ht="12.75" customHeight="1" x14ac:dyDescent="0.2">
      <c r="A28" s="72" t="s">
        <v>177</v>
      </c>
      <c r="B28" s="72" t="s">
        <v>182</v>
      </c>
      <c r="C28" s="72" t="s">
        <v>183</v>
      </c>
      <c r="D28" s="72">
        <v>3</v>
      </c>
      <c r="E28" s="72" t="s">
        <v>29</v>
      </c>
      <c r="F28" s="130">
        <v>1432</v>
      </c>
      <c r="G28" s="72">
        <v>41.627571000000003</v>
      </c>
      <c r="H28" s="72">
        <v>-87.200333000000001</v>
      </c>
      <c r="I28" s="72">
        <v>41.630992999999997</v>
      </c>
      <c r="J28" s="72">
        <v>-87.183646999999993</v>
      </c>
    </row>
    <row r="29" spans="1:10" ht="12.75" customHeight="1" x14ac:dyDescent="0.2">
      <c r="A29" s="36" t="s">
        <v>177</v>
      </c>
      <c r="B29" s="36" t="s">
        <v>197</v>
      </c>
      <c r="C29" s="36" t="s">
        <v>198</v>
      </c>
      <c r="D29" s="73">
        <v>2</v>
      </c>
      <c r="E29" s="36" t="s">
        <v>29</v>
      </c>
      <c r="F29" s="141">
        <v>47</v>
      </c>
      <c r="G29" s="141">
        <v>41.683450000000001</v>
      </c>
      <c r="H29" s="141">
        <v>-86.983410000000006</v>
      </c>
      <c r="I29" s="141">
        <v>41.683450000000001</v>
      </c>
      <c r="J29" s="141">
        <v>-86.98339</v>
      </c>
    </row>
    <row r="30" spans="1:10" ht="12.75" customHeight="1" x14ac:dyDescent="0.2">
      <c r="A30" s="33"/>
      <c r="B30" s="34">
        <f>COUNTA(B24:B29)</f>
        <v>6</v>
      </c>
      <c r="C30" s="33"/>
      <c r="D30" s="77"/>
      <c r="E30" s="33"/>
      <c r="F30" s="54">
        <f>SUM(F24:F29)</f>
        <v>7249</v>
      </c>
      <c r="G30" s="33"/>
      <c r="H30" s="33"/>
      <c r="I30" s="33"/>
      <c r="J30" s="33"/>
    </row>
    <row r="31" spans="1:10" ht="12.75" customHeight="1" x14ac:dyDescent="0.2">
      <c r="A31" s="33"/>
      <c r="B31" s="34"/>
      <c r="C31" s="33"/>
      <c r="D31" s="77"/>
      <c r="E31" s="33"/>
      <c r="F31" s="54"/>
      <c r="G31" s="33"/>
      <c r="H31" s="33"/>
      <c r="I31" s="33"/>
      <c r="J31" s="33"/>
    </row>
    <row r="32" spans="1:10" ht="12.75" customHeight="1" x14ac:dyDescent="0.2">
      <c r="A32" s="33"/>
      <c r="B32" s="34"/>
      <c r="C32" s="33"/>
      <c r="D32" s="77"/>
      <c r="E32" s="33"/>
      <c r="F32" s="54"/>
      <c r="G32" s="33"/>
      <c r="H32" s="33"/>
      <c r="I32" s="33"/>
      <c r="J32" s="33"/>
    </row>
    <row r="33" spans="1:10" ht="12.75" customHeight="1" x14ac:dyDescent="0.2">
      <c r="A33" s="33"/>
      <c r="D33" s="118" t="s">
        <v>95</v>
      </c>
      <c r="E33" s="100"/>
      <c r="G33" s="33"/>
      <c r="H33" s="33"/>
      <c r="I33" s="33"/>
      <c r="J33" s="33"/>
    </row>
    <row r="34" spans="1:10" s="2" customFormat="1" ht="12.75" customHeight="1" x14ac:dyDescent="0.15">
      <c r="D34" s="106" t="s">
        <v>93</v>
      </c>
      <c r="E34" s="96">
        <f>SUM(B10+B22+B30)</f>
        <v>24</v>
      </c>
      <c r="G34" s="55"/>
      <c r="H34" s="55"/>
      <c r="I34" s="55"/>
      <c r="J34" s="55"/>
    </row>
    <row r="35" spans="1:10" ht="12.75" customHeight="1" x14ac:dyDescent="0.2">
      <c r="A35" s="48"/>
      <c r="B35" s="48"/>
      <c r="D35" s="106" t="s">
        <v>94</v>
      </c>
      <c r="E35" s="97">
        <f>SUM(F10+F22+F30)</f>
        <v>37524</v>
      </c>
      <c r="F35" s="98" t="s">
        <v>185</v>
      </c>
      <c r="G35" s="47"/>
      <c r="H35" s="47"/>
      <c r="I35" s="47"/>
      <c r="J35" s="47"/>
    </row>
  </sheetData>
  <sortState ref="A24:J29">
    <sortCondition ref="C24:C29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Indiana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0"/>
  <sheetViews>
    <sheetView workbookViewId="0">
      <selection activeCell="E35" sqref="E35"/>
    </sheetView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6.7109375" style="5" customWidth="1"/>
    <col min="5" max="8" width="9.28515625" style="5" customWidth="1"/>
    <col min="9" max="16384" width="9.140625" style="5"/>
  </cols>
  <sheetData>
    <row r="1" spans="1:9" s="2" customFormat="1" ht="54" customHeight="1" x14ac:dyDescent="0.15">
      <c r="A1" s="25" t="s">
        <v>12</v>
      </c>
      <c r="B1" s="25" t="s">
        <v>13</v>
      </c>
      <c r="C1" s="25" t="s">
        <v>65</v>
      </c>
      <c r="D1" s="3" t="s">
        <v>67</v>
      </c>
      <c r="E1" s="3" t="s">
        <v>219</v>
      </c>
      <c r="F1" s="3" t="s">
        <v>202</v>
      </c>
      <c r="G1" s="3" t="s">
        <v>203</v>
      </c>
      <c r="H1" s="3" t="s">
        <v>204</v>
      </c>
      <c r="I1" s="78" t="s">
        <v>186</v>
      </c>
    </row>
    <row r="2" spans="1:9" ht="12.75" customHeight="1" x14ac:dyDescent="0.2">
      <c r="A2" s="72" t="s">
        <v>139</v>
      </c>
      <c r="B2" s="72" t="s">
        <v>140</v>
      </c>
      <c r="C2" s="72" t="s">
        <v>141</v>
      </c>
      <c r="D2" s="72">
        <v>3</v>
      </c>
      <c r="E2" s="72" t="s">
        <v>28</v>
      </c>
      <c r="F2" s="72">
        <v>95</v>
      </c>
      <c r="G2" s="72">
        <v>3</v>
      </c>
      <c r="H2" s="72">
        <v>0</v>
      </c>
      <c r="I2" s="130">
        <v>572</v>
      </c>
    </row>
    <row r="3" spans="1:9" ht="12.75" customHeight="1" x14ac:dyDescent="0.2">
      <c r="A3" s="72" t="s">
        <v>139</v>
      </c>
      <c r="B3" s="72" t="s">
        <v>142</v>
      </c>
      <c r="C3" s="72" t="s">
        <v>143</v>
      </c>
      <c r="D3" s="72">
        <v>3</v>
      </c>
      <c r="E3" s="72" t="s">
        <v>28</v>
      </c>
      <c r="F3" s="72">
        <v>95</v>
      </c>
      <c r="G3" s="72">
        <v>3</v>
      </c>
      <c r="H3" s="72">
        <v>0</v>
      </c>
      <c r="I3" s="130">
        <v>3278</v>
      </c>
    </row>
    <row r="4" spans="1:9" ht="12.75" customHeight="1" x14ac:dyDescent="0.2">
      <c r="A4" s="72" t="s">
        <v>139</v>
      </c>
      <c r="B4" s="72" t="s">
        <v>144</v>
      </c>
      <c r="C4" s="72" t="s">
        <v>145</v>
      </c>
      <c r="D4" s="72">
        <v>3</v>
      </c>
      <c r="E4" s="72" t="s">
        <v>28</v>
      </c>
      <c r="F4" s="72">
        <v>95</v>
      </c>
      <c r="G4" s="72">
        <v>3</v>
      </c>
      <c r="H4" s="72">
        <v>0</v>
      </c>
      <c r="I4" s="130">
        <v>3734</v>
      </c>
    </row>
    <row r="5" spans="1:9" ht="12.75" customHeight="1" x14ac:dyDescent="0.2">
      <c r="A5" s="72" t="s">
        <v>139</v>
      </c>
      <c r="B5" s="72" t="s">
        <v>146</v>
      </c>
      <c r="C5" s="72" t="s">
        <v>147</v>
      </c>
      <c r="D5" s="72">
        <v>3</v>
      </c>
      <c r="E5" s="72" t="s">
        <v>28</v>
      </c>
      <c r="F5" s="72">
        <v>95</v>
      </c>
      <c r="G5" s="72">
        <v>3</v>
      </c>
      <c r="H5" s="72">
        <v>0</v>
      </c>
      <c r="I5" s="130">
        <v>48</v>
      </c>
    </row>
    <row r="6" spans="1:9" ht="12.75" customHeight="1" x14ac:dyDescent="0.2">
      <c r="A6" s="72" t="s">
        <v>139</v>
      </c>
      <c r="B6" s="72" t="s">
        <v>148</v>
      </c>
      <c r="C6" s="72" t="s">
        <v>149</v>
      </c>
      <c r="D6" s="72">
        <v>2</v>
      </c>
      <c r="E6" s="72" t="s">
        <v>28</v>
      </c>
      <c r="F6" s="72">
        <v>110</v>
      </c>
      <c r="G6" s="72">
        <v>7</v>
      </c>
      <c r="H6" s="72">
        <v>0</v>
      </c>
      <c r="I6" s="130">
        <v>966</v>
      </c>
    </row>
    <row r="7" spans="1:9" ht="12.75" customHeight="1" x14ac:dyDescent="0.2">
      <c r="A7" s="72" t="s">
        <v>139</v>
      </c>
      <c r="B7" s="72" t="s">
        <v>150</v>
      </c>
      <c r="C7" s="72" t="s">
        <v>151</v>
      </c>
      <c r="D7" s="72">
        <v>3</v>
      </c>
      <c r="E7" s="72" t="s">
        <v>28</v>
      </c>
      <c r="F7" s="72">
        <v>110</v>
      </c>
      <c r="G7" s="72">
        <v>7</v>
      </c>
      <c r="H7" s="72">
        <v>0</v>
      </c>
      <c r="I7" s="130">
        <v>853</v>
      </c>
    </row>
    <row r="8" spans="1:9" ht="12.75" customHeight="1" x14ac:dyDescent="0.2">
      <c r="A8" s="72" t="s">
        <v>139</v>
      </c>
      <c r="B8" s="72" t="s">
        <v>152</v>
      </c>
      <c r="C8" s="72" t="s">
        <v>153</v>
      </c>
      <c r="D8" s="72">
        <v>3</v>
      </c>
      <c r="E8" s="72" t="s">
        <v>28</v>
      </c>
      <c r="F8" s="72">
        <v>95</v>
      </c>
      <c r="G8" s="72">
        <v>3</v>
      </c>
      <c r="H8" s="72">
        <v>0</v>
      </c>
      <c r="I8" s="130">
        <v>571</v>
      </c>
    </row>
    <row r="9" spans="1:9" ht="12.75" customHeight="1" x14ac:dyDescent="0.2">
      <c r="A9" s="73" t="s">
        <v>139</v>
      </c>
      <c r="B9" s="73" t="s">
        <v>154</v>
      </c>
      <c r="C9" s="73" t="s">
        <v>155</v>
      </c>
      <c r="D9" s="73">
        <v>1</v>
      </c>
      <c r="E9" s="73" t="s">
        <v>28</v>
      </c>
      <c r="F9" s="73">
        <v>110</v>
      </c>
      <c r="G9" s="73">
        <v>7</v>
      </c>
      <c r="H9" s="73">
        <v>0</v>
      </c>
      <c r="I9" s="132">
        <v>821</v>
      </c>
    </row>
    <row r="10" spans="1:9" ht="12.75" customHeight="1" x14ac:dyDescent="0.2">
      <c r="A10" s="32"/>
      <c r="B10" s="61">
        <f>COUNTA(B2:B9)</f>
        <v>8</v>
      </c>
      <c r="C10" s="20"/>
      <c r="D10" s="77"/>
      <c r="E10" s="34">
        <f>COUNTIF(E2:E9,"Yes")</f>
        <v>8</v>
      </c>
      <c r="F10" s="20"/>
      <c r="G10" s="29"/>
      <c r="H10" s="29"/>
      <c r="I10" s="54">
        <f>SUM(I2:I9)</f>
        <v>10843</v>
      </c>
    </row>
    <row r="11" spans="1:9" ht="12.75" customHeight="1" x14ac:dyDescent="0.2">
      <c r="A11" s="32"/>
      <c r="B11" s="56"/>
      <c r="C11" s="32"/>
      <c r="D11" s="56"/>
      <c r="E11" s="56"/>
      <c r="F11" s="32"/>
      <c r="G11" s="32"/>
      <c r="H11" s="32"/>
      <c r="I11" s="131"/>
    </row>
    <row r="12" spans="1:9" ht="12.75" customHeight="1" x14ac:dyDescent="0.2">
      <c r="A12" s="72" t="s">
        <v>156</v>
      </c>
      <c r="B12" s="72" t="s">
        <v>157</v>
      </c>
      <c r="C12" s="72" t="s">
        <v>158</v>
      </c>
      <c r="D12" s="72">
        <v>2</v>
      </c>
      <c r="E12" s="72" t="s">
        <v>28</v>
      </c>
      <c r="F12" s="72">
        <v>111</v>
      </c>
      <c r="G12" s="72">
        <v>5</v>
      </c>
      <c r="H12" s="72">
        <v>0</v>
      </c>
      <c r="I12" s="130">
        <v>579</v>
      </c>
    </row>
    <row r="13" spans="1:9" ht="12.75" customHeight="1" x14ac:dyDescent="0.2">
      <c r="A13" s="72" t="s">
        <v>156</v>
      </c>
      <c r="B13" s="72" t="s">
        <v>159</v>
      </c>
      <c r="C13" s="72" t="s">
        <v>160</v>
      </c>
      <c r="D13" s="72">
        <v>2</v>
      </c>
      <c r="E13" s="72" t="s">
        <v>28</v>
      </c>
      <c r="F13" s="72">
        <v>99</v>
      </c>
      <c r="G13" s="72">
        <v>7</v>
      </c>
      <c r="H13" s="72">
        <v>0</v>
      </c>
      <c r="I13" s="130">
        <v>1500</v>
      </c>
    </row>
    <row r="14" spans="1:9" ht="12.75" customHeight="1" x14ac:dyDescent="0.2">
      <c r="A14" s="72" t="s">
        <v>156</v>
      </c>
      <c r="B14" s="72" t="s">
        <v>161</v>
      </c>
      <c r="C14" s="72" t="s">
        <v>162</v>
      </c>
      <c r="D14" s="72">
        <v>2</v>
      </c>
      <c r="E14" s="72" t="s">
        <v>28</v>
      </c>
      <c r="F14" s="72">
        <v>99</v>
      </c>
      <c r="G14" s="72">
        <v>7</v>
      </c>
      <c r="H14" s="72">
        <v>0</v>
      </c>
      <c r="I14" s="130">
        <v>1500</v>
      </c>
    </row>
    <row r="15" spans="1:9" ht="12.75" customHeight="1" x14ac:dyDescent="0.2">
      <c r="A15" s="72" t="s">
        <v>156</v>
      </c>
      <c r="B15" s="72" t="s">
        <v>163</v>
      </c>
      <c r="C15" s="72" t="s">
        <v>164</v>
      </c>
      <c r="D15" s="72">
        <v>2</v>
      </c>
      <c r="E15" s="72" t="s">
        <v>28</v>
      </c>
      <c r="F15" s="72">
        <v>111</v>
      </c>
      <c r="G15" s="72">
        <v>5</v>
      </c>
      <c r="H15" s="72">
        <v>0</v>
      </c>
      <c r="I15" s="130">
        <v>1143</v>
      </c>
    </row>
    <row r="16" spans="1:9" ht="12.75" customHeight="1" x14ac:dyDescent="0.2">
      <c r="A16" s="72" t="s">
        <v>156</v>
      </c>
      <c r="B16" s="72" t="s">
        <v>165</v>
      </c>
      <c r="C16" s="72" t="s">
        <v>166</v>
      </c>
      <c r="D16" s="72">
        <v>2</v>
      </c>
      <c r="E16" s="72" t="s">
        <v>28</v>
      </c>
      <c r="F16" s="72">
        <v>111</v>
      </c>
      <c r="G16" s="72">
        <v>5</v>
      </c>
      <c r="H16" s="72">
        <v>0</v>
      </c>
      <c r="I16" s="130">
        <v>1513</v>
      </c>
    </row>
    <row r="17" spans="1:9" ht="12.75" customHeight="1" x14ac:dyDescent="0.2">
      <c r="A17" s="72" t="s">
        <v>156</v>
      </c>
      <c r="B17" s="72" t="s">
        <v>167</v>
      </c>
      <c r="C17" s="72" t="s">
        <v>168</v>
      </c>
      <c r="D17" s="72">
        <v>2</v>
      </c>
      <c r="E17" s="72" t="s">
        <v>28</v>
      </c>
      <c r="F17" s="72">
        <v>111</v>
      </c>
      <c r="G17" s="72">
        <v>5</v>
      </c>
      <c r="H17" s="72">
        <v>0</v>
      </c>
      <c r="I17" s="130">
        <v>1770</v>
      </c>
    </row>
    <row r="18" spans="1:9" ht="12.75" customHeight="1" x14ac:dyDescent="0.2">
      <c r="A18" s="72" t="s">
        <v>156</v>
      </c>
      <c r="B18" s="72" t="s">
        <v>169</v>
      </c>
      <c r="C18" s="72" t="s">
        <v>170</v>
      </c>
      <c r="D18" s="72">
        <v>2</v>
      </c>
      <c r="E18" s="72" t="s">
        <v>28</v>
      </c>
      <c r="F18" s="72">
        <v>111</v>
      </c>
      <c r="G18" s="72">
        <v>5</v>
      </c>
      <c r="H18" s="72">
        <v>0</v>
      </c>
      <c r="I18" s="130">
        <v>3669</v>
      </c>
    </row>
    <row r="19" spans="1:9" ht="12.75" customHeight="1" x14ac:dyDescent="0.2">
      <c r="A19" s="72" t="s">
        <v>156</v>
      </c>
      <c r="B19" s="72" t="s">
        <v>171</v>
      </c>
      <c r="C19" s="72" t="s">
        <v>172</v>
      </c>
      <c r="D19" s="72">
        <v>2</v>
      </c>
      <c r="E19" s="72" t="s">
        <v>28</v>
      </c>
      <c r="F19" s="72">
        <v>111</v>
      </c>
      <c r="G19" s="72">
        <v>5</v>
      </c>
      <c r="H19" s="72">
        <v>0</v>
      </c>
      <c r="I19" s="130">
        <v>113</v>
      </c>
    </row>
    <row r="20" spans="1:9" ht="12.75" customHeight="1" x14ac:dyDescent="0.2">
      <c r="A20" s="72" t="s">
        <v>156</v>
      </c>
      <c r="B20" s="72" t="s">
        <v>173</v>
      </c>
      <c r="C20" s="72" t="s">
        <v>174</v>
      </c>
      <c r="D20" s="72">
        <v>1</v>
      </c>
      <c r="E20" s="72" t="s">
        <v>28</v>
      </c>
      <c r="F20" s="72">
        <v>103</v>
      </c>
      <c r="G20" s="72">
        <v>7</v>
      </c>
      <c r="H20" s="72">
        <v>0</v>
      </c>
      <c r="I20" s="130">
        <v>6277</v>
      </c>
    </row>
    <row r="21" spans="1:9" ht="12.75" customHeight="1" x14ac:dyDescent="0.2">
      <c r="A21" s="73" t="s">
        <v>156</v>
      </c>
      <c r="B21" s="73" t="s">
        <v>175</v>
      </c>
      <c r="C21" s="73" t="s">
        <v>176</v>
      </c>
      <c r="D21" s="73">
        <v>1</v>
      </c>
      <c r="E21" s="73" t="s">
        <v>28</v>
      </c>
      <c r="F21" s="73">
        <v>103</v>
      </c>
      <c r="G21" s="73">
        <v>7</v>
      </c>
      <c r="H21" s="73">
        <v>0</v>
      </c>
      <c r="I21" s="132">
        <v>1368</v>
      </c>
    </row>
    <row r="22" spans="1:9" ht="12.75" customHeight="1" x14ac:dyDescent="0.2">
      <c r="A22" s="32"/>
      <c r="B22" s="61">
        <f>COUNTA(B12:B21)</f>
        <v>10</v>
      </c>
      <c r="C22" s="20"/>
      <c r="D22" s="77"/>
      <c r="E22" s="34">
        <f>COUNTIF(E12:E21,"Yes")</f>
        <v>10</v>
      </c>
      <c r="F22" s="20"/>
      <c r="G22" s="29"/>
      <c r="H22" s="20"/>
      <c r="I22" s="54">
        <f>SUM(I12:I21)</f>
        <v>19432</v>
      </c>
    </row>
    <row r="23" spans="1:9" ht="12.75" customHeight="1" x14ac:dyDescent="0.2">
      <c r="A23" s="32"/>
      <c r="B23" s="61"/>
      <c r="C23" s="20"/>
      <c r="D23" s="77"/>
      <c r="E23" s="77"/>
      <c r="F23" s="20"/>
      <c r="G23" s="29"/>
      <c r="H23" s="20"/>
      <c r="I23" s="54"/>
    </row>
    <row r="24" spans="1:9" ht="12.75" customHeight="1" x14ac:dyDescent="0.2">
      <c r="A24" s="32" t="s">
        <v>177</v>
      </c>
      <c r="B24" s="56" t="s">
        <v>195</v>
      </c>
      <c r="C24" s="32" t="s">
        <v>201</v>
      </c>
      <c r="D24" s="72">
        <v>2</v>
      </c>
      <c r="E24" s="72" t="s">
        <v>28</v>
      </c>
      <c r="F24" s="72">
        <v>103</v>
      </c>
      <c r="G24" s="72">
        <v>7</v>
      </c>
      <c r="H24" s="32">
        <v>0</v>
      </c>
      <c r="I24" s="140">
        <v>185</v>
      </c>
    </row>
    <row r="25" spans="1:9" ht="12.75" customHeight="1" x14ac:dyDescent="0.2">
      <c r="A25" s="32" t="s">
        <v>177</v>
      </c>
      <c r="B25" s="56" t="s">
        <v>199</v>
      </c>
      <c r="C25" s="32" t="s">
        <v>200</v>
      </c>
      <c r="D25" s="72">
        <v>2</v>
      </c>
      <c r="E25" s="72" t="s">
        <v>28</v>
      </c>
      <c r="F25" s="72">
        <v>103</v>
      </c>
      <c r="G25" s="72">
        <v>7</v>
      </c>
      <c r="H25" s="32">
        <v>0</v>
      </c>
      <c r="I25" s="140">
        <v>49</v>
      </c>
    </row>
    <row r="26" spans="1:9" ht="12.75" customHeight="1" x14ac:dyDescent="0.2">
      <c r="A26" s="72" t="s">
        <v>177</v>
      </c>
      <c r="B26" s="72" t="s">
        <v>178</v>
      </c>
      <c r="C26" s="72" t="s">
        <v>179</v>
      </c>
      <c r="D26" s="72">
        <v>1</v>
      </c>
      <c r="E26" s="72" t="s">
        <v>28</v>
      </c>
      <c r="F26" s="72">
        <v>106</v>
      </c>
      <c r="G26" s="72">
        <v>7</v>
      </c>
      <c r="H26" s="72">
        <v>0</v>
      </c>
      <c r="I26" s="130">
        <v>354</v>
      </c>
    </row>
    <row r="27" spans="1:9" ht="12.75" customHeight="1" x14ac:dyDescent="0.2">
      <c r="A27" s="72" t="s">
        <v>177</v>
      </c>
      <c r="B27" s="72" t="s">
        <v>180</v>
      </c>
      <c r="C27" s="72" t="s">
        <v>181</v>
      </c>
      <c r="D27" s="72">
        <v>1</v>
      </c>
      <c r="E27" s="72" t="s">
        <v>28</v>
      </c>
      <c r="F27" s="72">
        <v>106</v>
      </c>
      <c r="G27" s="72">
        <v>7</v>
      </c>
      <c r="H27" s="72">
        <v>0</v>
      </c>
      <c r="I27" s="130">
        <v>5182</v>
      </c>
    </row>
    <row r="28" spans="1:9" ht="12.75" customHeight="1" x14ac:dyDescent="0.2">
      <c r="A28" s="72" t="s">
        <v>177</v>
      </c>
      <c r="B28" s="72" t="s">
        <v>182</v>
      </c>
      <c r="C28" s="72" t="s">
        <v>183</v>
      </c>
      <c r="D28" s="72">
        <v>3</v>
      </c>
      <c r="E28" s="72" t="s">
        <v>28</v>
      </c>
      <c r="F28" s="72">
        <v>110</v>
      </c>
      <c r="G28" s="72">
        <v>5</v>
      </c>
      <c r="H28" s="72">
        <v>0</v>
      </c>
      <c r="I28" s="130">
        <v>1432</v>
      </c>
    </row>
    <row r="29" spans="1:9" ht="12.75" customHeight="1" x14ac:dyDescent="0.2">
      <c r="A29" s="142" t="s">
        <v>177</v>
      </c>
      <c r="B29" s="143" t="s">
        <v>197</v>
      </c>
      <c r="C29" s="142" t="s">
        <v>198</v>
      </c>
      <c r="D29" s="73">
        <v>2</v>
      </c>
      <c r="E29" s="73" t="s">
        <v>28</v>
      </c>
      <c r="F29" s="73">
        <v>103</v>
      </c>
      <c r="G29" s="73">
        <v>7</v>
      </c>
      <c r="H29" s="142">
        <v>0</v>
      </c>
      <c r="I29" s="141">
        <v>47</v>
      </c>
    </row>
    <row r="30" spans="1:9" x14ac:dyDescent="0.2">
      <c r="A30" s="30"/>
      <c r="B30" s="29">
        <f>COUNTA(B24:B29)</f>
        <v>6</v>
      </c>
      <c r="C30" s="29"/>
      <c r="D30" s="77"/>
      <c r="E30" s="34">
        <f>COUNTIF(E24:E29,"Yes")</f>
        <v>6</v>
      </c>
      <c r="F30" s="30"/>
      <c r="G30" s="29"/>
      <c r="H30" s="29"/>
      <c r="I30" s="54">
        <f>SUM(I24:I29)</f>
        <v>7249</v>
      </c>
    </row>
    <row r="31" spans="1:9" x14ac:dyDescent="0.2">
      <c r="A31" s="30"/>
      <c r="B31" s="29"/>
      <c r="C31" s="29"/>
      <c r="D31" s="29"/>
      <c r="E31" s="29"/>
      <c r="F31" s="30"/>
      <c r="G31" s="29"/>
      <c r="H31" s="29"/>
      <c r="I31" s="126"/>
    </row>
    <row r="32" spans="1:9" x14ac:dyDescent="0.2">
      <c r="A32" s="69"/>
      <c r="B32" s="69"/>
      <c r="C32" s="69"/>
      <c r="D32" s="69"/>
      <c r="E32" s="69"/>
      <c r="F32" s="69"/>
      <c r="G32" s="69"/>
      <c r="H32" s="69"/>
      <c r="I32" s="69"/>
    </row>
    <row r="33" spans="1:9" x14ac:dyDescent="0.2">
      <c r="A33" s="69"/>
      <c r="B33" s="69"/>
      <c r="D33" s="118" t="s">
        <v>98</v>
      </c>
      <c r="E33" s="118"/>
      <c r="F33" s="95"/>
      <c r="G33" s="69"/>
      <c r="H33" s="69"/>
      <c r="I33" s="69"/>
    </row>
    <row r="34" spans="1:9" x14ac:dyDescent="0.2">
      <c r="A34" s="69"/>
      <c r="B34" s="69"/>
      <c r="D34" s="106" t="s">
        <v>93</v>
      </c>
      <c r="E34" s="96">
        <f>SUM(B10+B22+B30)</f>
        <v>24</v>
      </c>
      <c r="F34" s="69"/>
      <c r="H34" s="69"/>
      <c r="I34" s="69"/>
    </row>
    <row r="35" spans="1:9" x14ac:dyDescent="0.2">
      <c r="D35" s="106" t="s">
        <v>96</v>
      </c>
      <c r="E35" s="96">
        <f>SUM(E10+E22+E30)</f>
        <v>24</v>
      </c>
    </row>
    <row r="36" spans="1:9" x14ac:dyDescent="0.2">
      <c r="D36" s="106" t="s">
        <v>136</v>
      </c>
      <c r="E36" s="124">
        <f>E35/E34</f>
        <v>1</v>
      </c>
    </row>
    <row r="37" spans="1:9" x14ac:dyDescent="0.2">
      <c r="D37" s="106" t="s">
        <v>97</v>
      </c>
      <c r="E37" s="97">
        <f>SUM(I10+I22+I30)</f>
        <v>37524</v>
      </c>
      <c r="F37" s="147" t="s">
        <v>185</v>
      </c>
    </row>
    <row r="39" spans="1:9" x14ac:dyDescent="0.2">
      <c r="D39" s="118" t="s">
        <v>208</v>
      </c>
      <c r="E39" s="156" t="s">
        <v>209</v>
      </c>
      <c r="F39" s="156" t="s">
        <v>102</v>
      </c>
    </row>
    <row r="40" spans="1:9" x14ac:dyDescent="0.2">
      <c r="D40" s="106" t="s">
        <v>210</v>
      </c>
      <c r="E40" s="157">
        <f>COUNTIF(G2:G29, "0.25")</f>
        <v>0</v>
      </c>
      <c r="F40" s="158">
        <f>E40/E35</f>
        <v>0</v>
      </c>
    </row>
    <row r="41" spans="1:9" x14ac:dyDescent="0.2">
      <c r="D41" s="106" t="s">
        <v>211</v>
      </c>
      <c r="E41" s="157">
        <f>COUNTIF(G2:G29, "0.5")</f>
        <v>0</v>
      </c>
      <c r="F41" s="158">
        <f>E41/E35</f>
        <v>0</v>
      </c>
    </row>
    <row r="42" spans="1:9" x14ac:dyDescent="0.2">
      <c r="D42" s="106" t="s">
        <v>212</v>
      </c>
      <c r="E42" s="157">
        <f>COUNTIF(G2:G29, "1")</f>
        <v>0</v>
      </c>
      <c r="F42" s="158">
        <f>E42/E35</f>
        <v>0</v>
      </c>
    </row>
    <row r="43" spans="1:9" x14ac:dyDescent="0.2">
      <c r="D43" s="106" t="s">
        <v>213</v>
      </c>
      <c r="E43" s="157">
        <f>COUNTIF(G2:G29, "1.25")</f>
        <v>0</v>
      </c>
      <c r="F43" s="158">
        <f>E43/E35</f>
        <v>0</v>
      </c>
    </row>
    <row r="44" spans="1:9" x14ac:dyDescent="0.2">
      <c r="D44" s="106" t="s">
        <v>214</v>
      </c>
      <c r="E44" s="157">
        <f>COUNTIF(G2:G29, "1.50")</f>
        <v>0</v>
      </c>
      <c r="F44" s="158">
        <f>E44/E35</f>
        <v>0</v>
      </c>
    </row>
    <row r="45" spans="1:9" x14ac:dyDescent="0.2">
      <c r="D45" s="106" t="s">
        <v>215</v>
      </c>
      <c r="E45" s="157">
        <f>COUNTIF(G2:G29, "2")</f>
        <v>0</v>
      </c>
      <c r="F45" s="158">
        <f>E45/E35</f>
        <v>0</v>
      </c>
    </row>
    <row r="46" spans="1:9" x14ac:dyDescent="0.2">
      <c r="D46" s="106" t="s">
        <v>216</v>
      </c>
      <c r="E46" s="157">
        <f>COUNTIF(G2:G29, "2.5")</f>
        <v>0</v>
      </c>
      <c r="F46" s="158">
        <f>E46/E35</f>
        <v>0</v>
      </c>
    </row>
    <row r="47" spans="1:9" x14ac:dyDescent="0.2">
      <c r="D47" s="106" t="s">
        <v>217</v>
      </c>
      <c r="E47" s="157">
        <f>COUNTIF(G2:G29, "3")</f>
        <v>5</v>
      </c>
      <c r="F47" s="158">
        <f>E47/E35</f>
        <v>0.20833333333333334</v>
      </c>
    </row>
    <row r="48" spans="1:9" x14ac:dyDescent="0.2">
      <c r="D48" s="106" t="s">
        <v>220</v>
      </c>
      <c r="E48" s="157">
        <f>COUNTIF(G3:G30, "5")</f>
        <v>7</v>
      </c>
      <c r="F48" s="158">
        <f>E48/E35</f>
        <v>0.29166666666666669</v>
      </c>
    </row>
    <row r="49" spans="4:6" x14ac:dyDescent="0.2">
      <c r="D49" s="106" t="s">
        <v>218</v>
      </c>
      <c r="E49" s="157">
        <f>COUNTIF(G2:G29, "7")</f>
        <v>12</v>
      </c>
      <c r="F49" s="158">
        <f>E49/E35</f>
        <v>0.5</v>
      </c>
    </row>
    <row r="50" spans="4:6" x14ac:dyDescent="0.2">
      <c r="D50" s="35"/>
      <c r="F50" s="157"/>
    </row>
  </sheetData>
  <sortState ref="A24:J29">
    <sortCondition ref="C24:C29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Indiana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53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7109375" customWidth="1"/>
    <col min="2" max="2" width="7.28515625" customWidth="1"/>
    <col min="3" max="3" width="24.425781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60"/>
      <c r="B1" s="163" t="s">
        <v>35</v>
      </c>
      <c r="C1" s="163"/>
      <c r="D1" s="155"/>
      <c r="E1" s="60"/>
      <c r="F1" s="60"/>
      <c r="G1" s="164" t="s">
        <v>137</v>
      </c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34" s="24" customFormat="1" ht="39" customHeight="1" x14ac:dyDescent="0.15">
      <c r="A2" s="25" t="s">
        <v>12</v>
      </c>
      <c r="B2" s="25" t="s">
        <v>13</v>
      </c>
      <c r="C2" s="25" t="s">
        <v>64</v>
      </c>
      <c r="D2" s="3" t="s">
        <v>67</v>
      </c>
      <c r="E2" s="25" t="s">
        <v>72</v>
      </c>
      <c r="F2" s="25" t="s">
        <v>73</v>
      </c>
      <c r="G2" s="25" t="s">
        <v>74</v>
      </c>
      <c r="H2" s="25" t="s">
        <v>75</v>
      </c>
      <c r="I2" s="3" t="s">
        <v>76</v>
      </c>
      <c r="J2" s="25" t="s">
        <v>77</v>
      </c>
      <c r="K2" s="25" t="s">
        <v>21</v>
      </c>
      <c r="L2" s="25" t="s">
        <v>19</v>
      </c>
      <c r="M2" s="25" t="s">
        <v>20</v>
      </c>
      <c r="N2" s="25" t="s">
        <v>22</v>
      </c>
      <c r="O2" s="25" t="s">
        <v>78</v>
      </c>
      <c r="P2" s="25" t="s">
        <v>79</v>
      </c>
      <c r="Q2" s="25" t="s">
        <v>80</v>
      </c>
      <c r="R2" s="25" t="s">
        <v>81</v>
      </c>
      <c r="S2" s="25" t="s">
        <v>82</v>
      </c>
    </row>
    <row r="3" spans="1:34" x14ac:dyDescent="0.2">
      <c r="A3" s="72" t="s">
        <v>139</v>
      </c>
      <c r="B3" s="72" t="s">
        <v>140</v>
      </c>
      <c r="C3" s="72" t="s">
        <v>141</v>
      </c>
      <c r="D3" s="72">
        <v>3</v>
      </c>
      <c r="E3" s="72" t="s">
        <v>33</v>
      </c>
      <c r="F3" s="72" t="s">
        <v>187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30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 x14ac:dyDescent="0.2">
      <c r="A4" s="72" t="s">
        <v>139</v>
      </c>
      <c r="B4" s="72" t="s">
        <v>142</v>
      </c>
      <c r="C4" s="72" t="s">
        <v>143</v>
      </c>
      <c r="D4" s="72">
        <v>3</v>
      </c>
      <c r="E4" s="72" t="s">
        <v>33</v>
      </c>
      <c r="F4" s="72" t="s">
        <v>187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30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x14ac:dyDescent="0.2">
      <c r="A5" s="72" t="s">
        <v>139</v>
      </c>
      <c r="B5" s="72" t="s">
        <v>144</v>
      </c>
      <c r="C5" s="72" t="s">
        <v>145</v>
      </c>
      <c r="D5" s="72">
        <v>3</v>
      </c>
      <c r="E5" s="72" t="s">
        <v>33</v>
      </c>
      <c r="F5" s="72" t="s">
        <v>187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30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x14ac:dyDescent="0.2">
      <c r="A6" s="72" t="s">
        <v>139</v>
      </c>
      <c r="B6" s="72" t="s">
        <v>146</v>
      </c>
      <c r="C6" s="72" t="s">
        <v>147</v>
      </c>
      <c r="D6" s="72">
        <v>3</v>
      </c>
      <c r="E6" s="72" t="s">
        <v>33</v>
      </c>
      <c r="F6" s="72" t="s">
        <v>187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30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x14ac:dyDescent="0.2">
      <c r="A7" s="72" t="s">
        <v>139</v>
      </c>
      <c r="B7" s="72" t="s">
        <v>148</v>
      </c>
      <c r="C7" s="72" t="s">
        <v>149</v>
      </c>
      <c r="D7" s="72">
        <v>2</v>
      </c>
      <c r="E7" s="72" t="s">
        <v>33</v>
      </c>
      <c r="F7" s="72" t="s">
        <v>187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30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4" x14ac:dyDescent="0.2">
      <c r="A8" s="72" t="s">
        <v>139</v>
      </c>
      <c r="B8" s="72" t="s">
        <v>150</v>
      </c>
      <c r="C8" s="72" t="s">
        <v>151</v>
      </c>
      <c r="D8" s="72">
        <v>3</v>
      </c>
      <c r="E8" s="72" t="s">
        <v>33</v>
      </c>
      <c r="F8" s="72" t="s">
        <v>187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30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x14ac:dyDescent="0.2">
      <c r="A9" s="72" t="s">
        <v>139</v>
      </c>
      <c r="B9" s="72" t="s">
        <v>152</v>
      </c>
      <c r="C9" s="72" t="s">
        <v>153</v>
      </c>
      <c r="D9" s="72">
        <v>3</v>
      </c>
      <c r="E9" s="72" t="s">
        <v>33</v>
      </c>
      <c r="F9" s="72" t="s">
        <v>187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30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</row>
    <row r="10" spans="1:34" x14ac:dyDescent="0.2">
      <c r="A10" s="73" t="s">
        <v>139</v>
      </c>
      <c r="B10" s="73" t="s">
        <v>154</v>
      </c>
      <c r="C10" s="73" t="s">
        <v>155</v>
      </c>
      <c r="D10" s="73">
        <v>1</v>
      </c>
      <c r="E10" s="73" t="s">
        <v>33</v>
      </c>
      <c r="F10" s="73" t="s">
        <v>187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3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x14ac:dyDescent="0.2">
      <c r="A11" s="33"/>
      <c r="B11" s="34">
        <f>COUNTA(B3:B10)</f>
        <v>8</v>
      </c>
      <c r="C11" s="60"/>
      <c r="D11" s="77"/>
      <c r="E11" s="34">
        <f t="shared" ref="E11:S11" si="0">COUNTIF(E3:E10,"Yes")</f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  <c r="O11" s="34">
        <f t="shared" si="0"/>
        <v>0</v>
      </c>
      <c r="P11" s="34">
        <f t="shared" si="0"/>
        <v>0</v>
      </c>
      <c r="Q11" s="34">
        <f t="shared" si="0"/>
        <v>0</v>
      </c>
      <c r="R11" s="34">
        <f t="shared" si="0"/>
        <v>0</v>
      </c>
      <c r="S11" s="34">
        <f t="shared" si="0"/>
        <v>0</v>
      </c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x14ac:dyDescent="0.2">
      <c r="A12" s="33"/>
      <c r="B12" s="33"/>
      <c r="C12" s="33"/>
      <c r="D12" s="56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ht="12.75" customHeight="1" x14ac:dyDescent="0.2">
      <c r="A13" s="72" t="s">
        <v>156</v>
      </c>
      <c r="B13" s="72" t="s">
        <v>157</v>
      </c>
      <c r="C13" s="72" t="s">
        <v>158</v>
      </c>
      <c r="D13" s="72">
        <v>2</v>
      </c>
      <c r="E13" s="72" t="s">
        <v>33</v>
      </c>
      <c r="F13" s="72" t="s">
        <v>187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34" ht="12.75" customHeight="1" x14ac:dyDescent="0.2">
      <c r="A14" s="72" t="s">
        <v>156</v>
      </c>
      <c r="B14" s="72" t="s">
        <v>159</v>
      </c>
      <c r="C14" s="72" t="s">
        <v>160</v>
      </c>
      <c r="D14" s="72">
        <v>2</v>
      </c>
      <c r="E14" s="72" t="s">
        <v>33</v>
      </c>
      <c r="F14" s="72" t="s">
        <v>187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34" ht="12.75" customHeight="1" x14ac:dyDescent="0.2">
      <c r="A15" s="72" t="s">
        <v>156</v>
      </c>
      <c r="B15" s="72" t="s">
        <v>161</v>
      </c>
      <c r="C15" s="72" t="s">
        <v>162</v>
      </c>
      <c r="D15" s="72">
        <v>2</v>
      </c>
      <c r="E15" s="72" t="s">
        <v>33</v>
      </c>
      <c r="F15" s="72" t="s">
        <v>187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34" ht="12.75" customHeight="1" x14ac:dyDescent="0.2">
      <c r="A16" s="72" t="s">
        <v>156</v>
      </c>
      <c r="B16" s="72" t="s">
        <v>163</v>
      </c>
      <c r="C16" s="72" t="s">
        <v>164</v>
      </c>
      <c r="D16" s="72">
        <v>2</v>
      </c>
      <c r="E16" s="72" t="s">
        <v>33</v>
      </c>
      <c r="F16" s="72" t="s">
        <v>187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2.75" customHeight="1" x14ac:dyDescent="0.2">
      <c r="A17" s="72" t="s">
        <v>156</v>
      </c>
      <c r="B17" s="72" t="s">
        <v>165</v>
      </c>
      <c r="C17" s="72" t="s">
        <v>166</v>
      </c>
      <c r="D17" s="72">
        <v>2</v>
      </c>
      <c r="E17" s="72" t="s">
        <v>33</v>
      </c>
      <c r="F17" s="72" t="s">
        <v>187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2.75" customHeight="1" x14ac:dyDescent="0.2">
      <c r="A18" s="72" t="s">
        <v>156</v>
      </c>
      <c r="B18" s="72" t="s">
        <v>167</v>
      </c>
      <c r="C18" s="72" t="s">
        <v>168</v>
      </c>
      <c r="D18" s="72">
        <v>2</v>
      </c>
      <c r="E18" s="72" t="s">
        <v>33</v>
      </c>
      <c r="F18" s="72" t="s">
        <v>187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2.75" customHeight="1" x14ac:dyDescent="0.2">
      <c r="A19" s="72" t="s">
        <v>156</v>
      </c>
      <c r="B19" s="72" t="s">
        <v>169</v>
      </c>
      <c r="C19" s="72" t="s">
        <v>170</v>
      </c>
      <c r="D19" s="72">
        <v>2</v>
      </c>
      <c r="E19" s="72" t="s">
        <v>33</v>
      </c>
      <c r="F19" s="72" t="s">
        <v>187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2.75" customHeight="1" x14ac:dyDescent="0.2">
      <c r="A20" s="72" t="s">
        <v>156</v>
      </c>
      <c r="B20" s="72" t="s">
        <v>171</v>
      </c>
      <c r="C20" s="72" t="s">
        <v>172</v>
      </c>
      <c r="D20" s="72">
        <v>2</v>
      </c>
      <c r="E20" s="72" t="s">
        <v>33</v>
      </c>
      <c r="F20" s="72" t="s">
        <v>187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2.75" customHeight="1" x14ac:dyDescent="0.2">
      <c r="A21" s="72" t="s">
        <v>156</v>
      </c>
      <c r="B21" s="72" t="s">
        <v>173</v>
      </c>
      <c r="C21" s="72" t="s">
        <v>174</v>
      </c>
      <c r="D21" s="72">
        <v>1</v>
      </c>
      <c r="E21" s="72" t="s">
        <v>33</v>
      </c>
      <c r="F21" s="72" t="s">
        <v>187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2.75" customHeight="1" x14ac:dyDescent="0.2">
      <c r="A22" s="73" t="s">
        <v>156</v>
      </c>
      <c r="B22" s="73" t="s">
        <v>175</v>
      </c>
      <c r="C22" s="73" t="s">
        <v>176</v>
      </c>
      <c r="D22" s="73">
        <v>1</v>
      </c>
      <c r="E22" s="73" t="s">
        <v>33</v>
      </c>
      <c r="F22" s="73" t="s">
        <v>187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x14ac:dyDescent="0.2">
      <c r="A23" s="33"/>
      <c r="B23" s="34">
        <f>COUNTA(B13:B22)</f>
        <v>10</v>
      </c>
      <c r="C23" s="60"/>
      <c r="D23" s="77"/>
      <c r="E23" s="34">
        <f t="shared" ref="E23:S23" si="1">COUNTIF(E13:E22,"Yes")</f>
        <v>0</v>
      </c>
      <c r="F23" s="34">
        <f t="shared" si="1"/>
        <v>0</v>
      </c>
      <c r="G23" s="34">
        <f t="shared" si="1"/>
        <v>0</v>
      </c>
      <c r="H23" s="34">
        <f t="shared" si="1"/>
        <v>0</v>
      </c>
      <c r="I23" s="34">
        <f t="shared" si="1"/>
        <v>0</v>
      </c>
      <c r="J23" s="34">
        <f t="shared" si="1"/>
        <v>0</v>
      </c>
      <c r="K23" s="34">
        <f t="shared" si="1"/>
        <v>0</v>
      </c>
      <c r="L23" s="34">
        <f t="shared" si="1"/>
        <v>0</v>
      </c>
      <c r="M23" s="34">
        <f t="shared" si="1"/>
        <v>0</v>
      </c>
      <c r="N23" s="34">
        <f t="shared" si="1"/>
        <v>0</v>
      </c>
      <c r="O23" s="34">
        <f t="shared" si="1"/>
        <v>0</v>
      </c>
      <c r="P23" s="34">
        <f t="shared" si="1"/>
        <v>0</v>
      </c>
      <c r="Q23" s="34">
        <f t="shared" si="1"/>
        <v>0</v>
      </c>
      <c r="R23" s="34">
        <f t="shared" si="1"/>
        <v>0</v>
      </c>
      <c r="S23" s="34">
        <f t="shared" si="1"/>
        <v>0</v>
      </c>
    </row>
    <row r="24" spans="1:19" x14ac:dyDescent="0.2">
      <c r="A24" s="33"/>
      <c r="B24" s="34"/>
      <c r="C24" s="125"/>
      <c r="D24" s="7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</row>
    <row r="25" spans="1:19" x14ac:dyDescent="0.2">
      <c r="A25" s="33" t="s">
        <v>177</v>
      </c>
      <c r="B25" s="33" t="s">
        <v>195</v>
      </c>
      <c r="C25" s="144" t="s">
        <v>201</v>
      </c>
      <c r="D25" s="72">
        <v>2</v>
      </c>
      <c r="E25" s="33" t="s">
        <v>33</v>
      </c>
      <c r="F25" s="33" t="s">
        <v>187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x14ac:dyDescent="0.2">
      <c r="A26" s="33" t="s">
        <v>177</v>
      </c>
      <c r="B26" s="33" t="s">
        <v>199</v>
      </c>
      <c r="C26" s="144" t="s">
        <v>200</v>
      </c>
      <c r="D26" s="72">
        <v>2</v>
      </c>
      <c r="E26" s="33" t="s">
        <v>33</v>
      </c>
      <c r="F26" s="33" t="s">
        <v>187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x14ac:dyDescent="0.2">
      <c r="A27" s="72" t="s">
        <v>177</v>
      </c>
      <c r="B27" s="72" t="s">
        <v>178</v>
      </c>
      <c r="C27" s="72" t="s">
        <v>179</v>
      </c>
      <c r="D27" s="72">
        <v>1</v>
      </c>
      <c r="E27" s="72" t="s">
        <v>33</v>
      </c>
      <c r="F27" s="72" t="s">
        <v>187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x14ac:dyDescent="0.2">
      <c r="A28" s="72" t="s">
        <v>177</v>
      </c>
      <c r="B28" s="72" t="s">
        <v>180</v>
      </c>
      <c r="C28" s="72" t="s">
        <v>181</v>
      </c>
      <c r="D28" s="72">
        <v>1</v>
      </c>
      <c r="E28" s="72" t="s">
        <v>33</v>
      </c>
      <c r="F28" s="72" t="s">
        <v>187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x14ac:dyDescent="0.2">
      <c r="A29" s="72" t="s">
        <v>177</v>
      </c>
      <c r="B29" s="72" t="s">
        <v>182</v>
      </c>
      <c r="C29" s="146" t="s">
        <v>183</v>
      </c>
      <c r="D29" s="72">
        <v>3</v>
      </c>
      <c r="E29" s="72" t="s">
        <v>33</v>
      </c>
      <c r="F29" s="72" t="s">
        <v>187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x14ac:dyDescent="0.2">
      <c r="A30" s="36" t="s">
        <v>177</v>
      </c>
      <c r="B30" s="36" t="s">
        <v>197</v>
      </c>
      <c r="C30" s="145" t="s">
        <v>198</v>
      </c>
      <c r="D30" s="73">
        <v>2</v>
      </c>
      <c r="E30" s="36" t="s">
        <v>33</v>
      </c>
      <c r="F30" s="36" t="s">
        <v>187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</row>
    <row r="31" spans="1:19" x14ac:dyDescent="0.2">
      <c r="A31" s="33"/>
      <c r="B31" s="34">
        <f>COUNTA(B25:B30)</f>
        <v>6</v>
      </c>
      <c r="C31" s="60"/>
      <c r="D31" s="154"/>
      <c r="E31" s="34">
        <f t="shared" ref="E31:S31" si="2">COUNTIF(E25:E30,"Yes")</f>
        <v>0</v>
      </c>
      <c r="F31" s="34">
        <f t="shared" si="2"/>
        <v>0</v>
      </c>
      <c r="G31" s="34">
        <f t="shared" si="2"/>
        <v>0</v>
      </c>
      <c r="H31" s="34">
        <f t="shared" si="2"/>
        <v>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34">
        <f t="shared" si="2"/>
        <v>0</v>
      </c>
      <c r="P31" s="34">
        <f t="shared" si="2"/>
        <v>0</v>
      </c>
      <c r="Q31" s="34">
        <f t="shared" si="2"/>
        <v>0</v>
      </c>
      <c r="R31" s="34">
        <f t="shared" si="2"/>
        <v>0</v>
      </c>
      <c r="S31" s="34">
        <f t="shared" si="2"/>
        <v>0</v>
      </c>
    </row>
    <row r="32" spans="1:19" x14ac:dyDescent="0.2">
      <c r="A32" s="48"/>
      <c r="B32" s="48"/>
      <c r="C32" s="89"/>
      <c r="D32" s="89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x14ac:dyDescent="0.2">
      <c r="A33" s="52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x14ac:dyDescent="0.2">
      <c r="A34" s="52"/>
      <c r="C34" s="101" t="s">
        <v>63</v>
      </c>
      <c r="D34" s="101"/>
      <c r="E34" s="102"/>
      <c r="F34" s="102"/>
      <c r="G34" s="102"/>
      <c r="H34" s="102"/>
      <c r="I34" s="10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x14ac:dyDescent="0.2">
      <c r="A35" s="52"/>
      <c r="B35" s="94"/>
      <c r="C35" s="103"/>
      <c r="D35" s="103"/>
      <c r="E35" s="104"/>
      <c r="F35" s="105"/>
      <c r="G35" s="106" t="s">
        <v>96</v>
      </c>
      <c r="H35" s="98">
        <f>SUM(B11+B23+B31)</f>
        <v>24</v>
      </c>
      <c r="I35" s="10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1:19" x14ac:dyDescent="0.2">
      <c r="B36" s="93"/>
      <c r="C36" s="103"/>
      <c r="D36" s="103"/>
      <c r="E36" s="104"/>
      <c r="F36" s="104"/>
      <c r="G36" s="107" t="s">
        <v>99</v>
      </c>
      <c r="H36" s="98">
        <f>SUM(E11+E23+E31)</f>
        <v>0</v>
      </c>
      <c r="I36" s="103"/>
    </row>
    <row r="37" spans="1:19" x14ac:dyDescent="0.2">
      <c r="B37" s="93"/>
      <c r="C37" s="103"/>
      <c r="D37" s="103"/>
      <c r="E37" s="104"/>
      <c r="F37" s="104"/>
      <c r="G37" s="107" t="s">
        <v>100</v>
      </c>
      <c r="H37" s="98">
        <f>SUM(F11+F23+F31)</f>
        <v>0</v>
      </c>
      <c r="I37" s="103"/>
    </row>
    <row r="38" spans="1:19" x14ac:dyDescent="0.2">
      <c r="B38" s="93"/>
      <c r="C38" s="103"/>
      <c r="D38" s="103"/>
      <c r="E38" s="103"/>
      <c r="F38" s="103"/>
      <c r="G38" s="103"/>
      <c r="H38" s="103"/>
      <c r="I38" s="103"/>
    </row>
    <row r="39" spans="1:19" x14ac:dyDescent="0.2">
      <c r="B39" s="93"/>
      <c r="C39" s="101" t="s">
        <v>101</v>
      </c>
      <c r="D39" s="101"/>
      <c r="E39" s="103"/>
      <c r="F39" s="103"/>
      <c r="G39" s="103"/>
      <c r="H39" s="108" t="s">
        <v>91</v>
      </c>
      <c r="I39" s="108" t="s">
        <v>102</v>
      </c>
    </row>
    <row r="40" spans="1:19" x14ac:dyDescent="0.2">
      <c r="B40" s="93"/>
      <c r="C40" s="103"/>
      <c r="D40" s="103"/>
      <c r="E40" s="103"/>
      <c r="F40" s="103"/>
      <c r="G40" s="109" t="s">
        <v>106</v>
      </c>
      <c r="H40" s="98">
        <f>SUM(G11+G23+G31)</f>
        <v>0</v>
      </c>
      <c r="I40" s="133" t="s">
        <v>138</v>
      </c>
    </row>
    <row r="41" spans="1:19" x14ac:dyDescent="0.2">
      <c r="B41" s="93"/>
      <c r="C41" s="103"/>
      <c r="D41" s="103"/>
      <c r="E41" s="103"/>
      <c r="F41" s="103"/>
      <c r="G41" s="109" t="s">
        <v>107</v>
      </c>
      <c r="H41" s="98">
        <f>SUM(H11+H23+H31)</f>
        <v>0</v>
      </c>
      <c r="I41" s="133" t="s">
        <v>138</v>
      </c>
    </row>
    <row r="42" spans="1:19" x14ac:dyDescent="0.2">
      <c r="B42" s="93"/>
      <c r="C42" s="103"/>
      <c r="D42" s="103"/>
      <c r="E42" s="103"/>
      <c r="F42" s="103"/>
      <c r="G42" s="109" t="s">
        <v>108</v>
      </c>
      <c r="H42" s="98">
        <f>SUM(I11+I23+I31)</f>
        <v>0</v>
      </c>
      <c r="I42" s="133" t="s">
        <v>138</v>
      </c>
    </row>
    <row r="43" spans="1:19" x14ac:dyDescent="0.2">
      <c r="B43" s="93"/>
      <c r="C43" s="103"/>
      <c r="D43" s="103"/>
      <c r="E43" s="103"/>
      <c r="F43" s="103"/>
      <c r="G43" s="109" t="s">
        <v>109</v>
      </c>
      <c r="H43" s="98">
        <f>SUM(J11+J23+J31)</f>
        <v>0</v>
      </c>
      <c r="I43" s="133" t="s">
        <v>138</v>
      </c>
    </row>
    <row r="44" spans="1:19" x14ac:dyDescent="0.2">
      <c r="B44" s="93"/>
      <c r="C44" s="103"/>
      <c r="D44" s="103"/>
      <c r="E44" s="103"/>
      <c r="F44" s="103"/>
      <c r="G44" s="109" t="s">
        <v>110</v>
      </c>
      <c r="H44" s="98">
        <f>SUM(K11+K23+K31)</f>
        <v>0</v>
      </c>
      <c r="I44" s="133" t="s">
        <v>138</v>
      </c>
    </row>
    <row r="45" spans="1:19" x14ac:dyDescent="0.2">
      <c r="B45" s="93"/>
      <c r="C45" s="103"/>
      <c r="D45" s="103"/>
      <c r="E45" s="103"/>
      <c r="F45" s="103"/>
      <c r="G45" s="109" t="s">
        <v>111</v>
      </c>
      <c r="H45" s="98">
        <f>SUM(L11+L23+L31)</f>
        <v>0</v>
      </c>
      <c r="I45" s="133" t="s">
        <v>138</v>
      </c>
    </row>
    <row r="46" spans="1:19" x14ac:dyDescent="0.2">
      <c r="B46" s="93"/>
      <c r="C46" s="103"/>
      <c r="D46" s="103"/>
      <c r="E46" s="103"/>
      <c r="F46" s="103"/>
      <c r="G46" s="109" t="s">
        <v>112</v>
      </c>
      <c r="H46" s="98">
        <f>SUM(M11+M23+M31)</f>
        <v>0</v>
      </c>
      <c r="I46" s="133" t="s">
        <v>138</v>
      </c>
    </row>
    <row r="47" spans="1:19" x14ac:dyDescent="0.2">
      <c r="B47" s="93"/>
      <c r="C47" s="103"/>
      <c r="D47" s="103"/>
      <c r="E47" s="103"/>
      <c r="F47" s="103"/>
      <c r="G47" s="109" t="s">
        <v>113</v>
      </c>
      <c r="H47" s="98">
        <f>SUM(N11+N23+N31)</f>
        <v>0</v>
      </c>
      <c r="I47" s="133" t="s">
        <v>138</v>
      </c>
    </row>
    <row r="48" spans="1:19" x14ac:dyDescent="0.2">
      <c r="B48" s="93"/>
      <c r="C48" s="103"/>
      <c r="D48" s="103"/>
      <c r="E48" s="103"/>
      <c r="F48" s="103"/>
      <c r="G48" s="109" t="s">
        <v>114</v>
      </c>
      <c r="H48" s="98">
        <f>SUM(O11+O23+O31)</f>
        <v>0</v>
      </c>
      <c r="I48" s="133" t="s">
        <v>138</v>
      </c>
    </row>
    <row r="49" spans="2:9" x14ac:dyDescent="0.2">
      <c r="B49" s="93"/>
      <c r="C49" s="103"/>
      <c r="D49" s="103"/>
      <c r="E49" s="103"/>
      <c r="F49" s="103"/>
      <c r="G49" s="109" t="s">
        <v>115</v>
      </c>
      <c r="H49" s="98">
        <f>SUM(P11+P23+P31)</f>
        <v>0</v>
      </c>
      <c r="I49" s="133" t="s">
        <v>138</v>
      </c>
    </row>
    <row r="50" spans="2:9" x14ac:dyDescent="0.2">
      <c r="B50" s="93"/>
      <c r="C50" s="103"/>
      <c r="D50" s="103"/>
      <c r="E50" s="103"/>
      <c r="F50" s="103"/>
      <c r="G50" s="109" t="s">
        <v>116</v>
      </c>
      <c r="H50" s="98">
        <f>SUM(Q11+Q23+Q31)</f>
        <v>0</v>
      </c>
      <c r="I50" s="133" t="s">
        <v>138</v>
      </c>
    </row>
    <row r="51" spans="2:9" x14ac:dyDescent="0.2">
      <c r="B51" s="93"/>
      <c r="C51" s="103"/>
      <c r="D51" s="103"/>
      <c r="E51" s="103"/>
      <c r="F51" s="103"/>
      <c r="G51" s="109" t="s">
        <v>117</v>
      </c>
      <c r="H51" s="98">
        <f>SUM(R11+R23+R31)</f>
        <v>0</v>
      </c>
      <c r="I51" s="133" t="s">
        <v>138</v>
      </c>
    </row>
    <row r="52" spans="2:9" x14ac:dyDescent="0.2">
      <c r="B52" s="93"/>
      <c r="C52" s="103"/>
      <c r="D52" s="103"/>
      <c r="E52" s="103"/>
      <c r="F52" s="103"/>
      <c r="G52" s="109" t="s">
        <v>118</v>
      </c>
      <c r="H52" s="121">
        <f>SUM(S11+S23+S31)</f>
        <v>0</v>
      </c>
      <c r="I52" s="134" t="s">
        <v>138</v>
      </c>
    </row>
    <row r="53" spans="2:9" x14ac:dyDescent="0.2">
      <c r="B53" s="93"/>
      <c r="C53" s="103"/>
      <c r="D53" s="103"/>
      <c r="E53" s="103"/>
      <c r="F53" s="103"/>
      <c r="G53" s="109"/>
      <c r="H53" s="120">
        <f>SUM(H40:H52)</f>
        <v>0</v>
      </c>
      <c r="I53" s="112">
        <f>SUM(I40:I52)</f>
        <v>0</v>
      </c>
    </row>
  </sheetData>
  <sortState ref="A25:E30">
    <sortCondition ref="C25:C30"/>
  </sortState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Indiana Beaches</oddHeader>
    <oddFooter>&amp;R&amp;P of &amp;N</oddFooter>
  </headerFooter>
  <rowBreaks count="1" manualBreakCount="1">
    <brk id="32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27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1" customWidth="1"/>
    <col min="2" max="2" width="8.28515625" style="1" customWidth="1"/>
    <col min="3" max="3" width="39" style="21" customWidth="1"/>
    <col min="4" max="4" width="6.7109375" style="21" customWidth="1"/>
    <col min="5" max="5" width="16.7109375" style="1" customWidth="1"/>
    <col min="6" max="7" width="13" style="22" customWidth="1"/>
    <col min="8" max="8" width="9.28515625" style="23" customWidth="1"/>
    <col min="9" max="11" width="12.28515625" style="1" customWidth="1"/>
    <col min="12" max="16384" width="9.140625" style="1"/>
  </cols>
  <sheetData>
    <row r="1" spans="1:11" ht="37.5" customHeight="1" x14ac:dyDescent="0.15">
      <c r="A1" s="25" t="s">
        <v>12</v>
      </c>
      <c r="B1" s="25" t="s">
        <v>13</v>
      </c>
      <c r="C1" s="25" t="s">
        <v>64</v>
      </c>
      <c r="D1" s="3" t="s">
        <v>67</v>
      </c>
      <c r="E1" s="25" t="s">
        <v>83</v>
      </c>
      <c r="F1" s="26" t="s">
        <v>84</v>
      </c>
      <c r="G1" s="26" t="s">
        <v>85</v>
      </c>
      <c r="H1" s="27" t="s">
        <v>86</v>
      </c>
      <c r="I1" s="25" t="s">
        <v>87</v>
      </c>
      <c r="J1" s="25" t="s">
        <v>88</v>
      </c>
      <c r="K1" s="25" t="s">
        <v>89</v>
      </c>
    </row>
    <row r="2" spans="1:11" ht="12.75" customHeight="1" x14ac:dyDescent="0.15">
      <c r="A2" s="72" t="s">
        <v>139</v>
      </c>
      <c r="B2" s="72" t="s">
        <v>140</v>
      </c>
      <c r="C2" s="72" t="s">
        <v>141</v>
      </c>
      <c r="D2" s="72">
        <v>3</v>
      </c>
      <c r="E2" s="72" t="s">
        <v>31</v>
      </c>
      <c r="F2" s="74">
        <v>40764</v>
      </c>
      <c r="G2" s="74">
        <v>40765</v>
      </c>
      <c r="H2" s="72">
        <v>1</v>
      </c>
      <c r="I2" s="72" t="s">
        <v>30</v>
      </c>
      <c r="J2" s="72" t="s">
        <v>189</v>
      </c>
      <c r="K2" s="72" t="s">
        <v>190</v>
      </c>
    </row>
    <row r="3" spans="1:11" ht="12.75" customHeight="1" x14ac:dyDescent="0.15">
      <c r="A3" s="72" t="s">
        <v>139</v>
      </c>
      <c r="B3" s="72" t="s">
        <v>142</v>
      </c>
      <c r="C3" s="72" t="s">
        <v>143</v>
      </c>
      <c r="D3" s="72">
        <v>3</v>
      </c>
      <c r="E3" s="72" t="s">
        <v>31</v>
      </c>
      <c r="F3" s="74">
        <v>40702</v>
      </c>
      <c r="G3" s="74">
        <v>40705</v>
      </c>
      <c r="H3" s="72">
        <v>3</v>
      </c>
      <c r="I3" s="72" t="s">
        <v>30</v>
      </c>
      <c r="J3" s="72" t="s">
        <v>189</v>
      </c>
      <c r="K3" s="72" t="s">
        <v>190</v>
      </c>
    </row>
    <row r="4" spans="1:11" ht="12.75" customHeight="1" x14ac:dyDescent="0.15">
      <c r="A4" s="72" t="s">
        <v>139</v>
      </c>
      <c r="B4" s="72" t="s">
        <v>142</v>
      </c>
      <c r="C4" s="72" t="s">
        <v>143</v>
      </c>
      <c r="D4" s="72">
        <v>3</v>
      </c>
      <c r="E4" s="72" t="s">
        <v>188</v>
      </c>
      <c r="F4" s="74">
        <v>40747</v>
      </c>
      <c r="G4" s="74">
        <v>40748</v>
      </c>
      <c r="H4" s="72">
        <v>1</v>
      </c>
      <c r="I4" s="72" t="s">
        <v>30</v>
      </c>
      <c r="J4" s="72" t="s">
        <v>189</v>
      </c>
      <c r="K4" s="72" t="s">
        <v>190</v>
      </c>
    </row>
    <row r="5" spans="1:11" ht="12.75" customHeight="1" x14ac:dyDescent="0.15">
      <c r="A5" s="72" t="s">
        <v>139</v>
      </c>
      <c r="B5" s="72" t="s">
        <v>142</v>
      </c>
      <c r="C5" s="72" t="s">
        <v>143</v>
      </c>
      <c r="D5" s="72">
        <v>3</v>
      </c>
      <c r="E5" s="72" t="s">
        <v>31</v>
      </c>
      <c r="F5" s="74">
        <v>40749</v>
      </c>
      <c r="G5" s="74">
        <v>40752</v>
      </c>
      <c r="H5" s="72">
        <v>3</v>
      </c>
      <c r="I5" s="72" t="s">
        <v>30</v>
      </c>
      <c r="J5" s="72" t="s">
        <v>189</v>
      </c>
      <c r="K5" s="72" t="s">
        <v>190</v>
      </c>
    </row>
    <row r="6" spans="1:11" ht="12.75" customHeight="1" x14ac:dyDescent="0.15">
      <c r="A6" s="72" t="s">
        <v>139</v>
      </c>
      <c r="B6" s="72" t="s">
        <v>144</v>
      </c>
      <c r="C6" s="72" t="s">
        <v>145</v>
      </c>
      <c r="D6" s="72">
        <v>3</v>
      </c>
      <c r="E6" s="72" t="s">
        <v>31</v>
      </c>
      <c r="F6" s="74">
        <v>40735</v>
      </c>
      <c r="G6" s="74">
        <v>40738</v>
      </c>
      <c r="H6" s="72">
        <v>3</v>
      </c>
      <c r="I6" s="72" t="s">
        <v>30</v>
      </c>
      <c r="J6" s="72" t="s">
        <v>189</v>
      </c>
      <c r="K6" s="72" t="s">
        <v>190</v>
      </c>
    </row>
    <row r="7" spans="1:11" ht="12.75" customHeight="1" x14ac:dyDescent="0.15">
      <c r="A7" s="72" t="s">
        <v>139</v>
      </c>
      <c r="B7" s="72" t="s">
        <v>144</v>
      </c>
      <c r="C7" s="72" t="s">
        <v>145</v>
      </c>
      <c r="D7" s="72">
        <v>3</v>
      </c>
      <c r="E7" s="72" t="s">
        <v>188</v>
      </c>
      <c r="F7" s="74">
        <v>40746</v>
      </c>
      <c r="G7" s="74">
        <v>40747</v>
      </c>
      <c r="H7" s="72">
        <v>1</v>
      </c>
      <c r="I7" s="72" t="s">
        <v>30</v>
      </c>
      <c r="J7" s="72" t="s">
        <v>189</v>
      </c>
      <c r="K7" s="72" t="s">
        <v>190</v>
      </c>
    </row>
    <row r="8" spans="1:11" ht="12.75" customHeight="1" x14ac:dyDescent="0.15">
      <c r="A8" s="72" t="s">
        <v>139</v>
      </c>
      <c r="B8" s="72" t="s">
        <v>146</v>
      </c>
      <c r="C8" s="72" t="s">
        <v>147</v>
      </c>
      <c r="D8" s="72">
        <v>3</v>
      </c>
      <c r="E8" s="72" t="s">
        <v>31</v>
      </c>
      <c r="F8" s="74">
        <v>40703</v>
      </c>
      <c r="G8" s="74">
        <v>40705</v>
      </c>
      <c r="H8" s="72">
        <v>2</v>
      </c>
      <c r="I8" s="72" t="s">
        <v>30</v>
      </c>
      <c r="J8" s="72" t="s">
        <v>189</v>
      </c>
      <c r="K8" s="72" t="s">
        <v>190</v>
      </c>
    </row>
    <row r="9" spans="1:11" ht="12.75" customHeight="1" x14ac:dyDescent="0.15">
      <c r="A9" s="72" t="s">
        <v>139</v>
      </c>
      <c r="B9" s="72" t="s">
        <v>146</v>
      </c>
      <c r="C9" s="72" t="s">
        <v>147</v>
      </c>
      <c r="D9" s="72">
        <v>3</v>
      </c>
      <c r="E9" s="72" t="s">
        <v>31</v>
      </c>
      <c r="F9" s="74">
        <v>40737</v>
      </c>
      <c r="G9" s="74">
        <v>40740</v>
      </c>
      <c r="H9" s="72">
        <v>3</v>
      </c>
      <c r="I9" s="72" t="s">
        <v>30</v>
      </c>
      <c r="J9" s="72" t="s">
        <v>189</v>
      </c>
      <c r="K9" s="72" t="s">
        <v>190</v>
      </c>
    </row>
    <row r="10" spans="1:11" ht="12.75" customHeight="1" x14ac:dyDescent="0.15">
      <c r="A10" s="72" t="s">
        <v>139</v>
      </c>
      <c r="B10" s="72" t="s">
        <v>146</v>
      </c>
      <c r="C10" s="72" t="s">
        <v>147</v>
      </c>
      <c r="D10" s="72">
        <v>3</v>
      </c>
      <c r="E10" s="72" t="s">
        <v>31</v>
      </c>
      <c r="F10" s="74">
        <v>40759</v>
      </c>
      <c r="G10" s="74">
        <v>40761</v>
      </c>
      <c r="H10" s="72">
        <v>2</v>
      </c>
      <c r="I10" s="72" t="s">
        <v>30</v>
      </c>
      <c r="J10" s="72" t="s">
        <v>189</v>
      </c>
      <c r="K10" s="72" t="s">
        <v>190</v>
      </c>
    </row>
    <row r="11" spans="1:11" ht="12.75" customHeight="1" x14ac:dyDescent="0.15">
      <c r="A11" s="72" t="s">
        <v>139</v>
      </c>
      <c r="B11" s="72" t="s">
        <v>146</v>
      </c>
      <c r="C11" s="72" t="s">
        <v>147</v>
      </c>
      <c r="D11" s="72">
        <v>3</v>
      </c>
      <c r="E11" s="72" t="s">
        <v>188</v>
      </c>
      <c r="F11" s="74">
        <v>40763</v>
      </c>
      <c r="G11" s="74">
        <v>40765</v>
      </c>
      <c r="H11" s="72">
        <v>2</v>
      </c>
      <c r="I11" s="72" t="s">
        <v>30</v>
      </c>
      <c r="J11" s="72" t="s">
        <v>189</v>
      </c>
      <c r="K11" s="72" t="s">
        <v>190</v>
      </c>
    </row>
    <row r="12" spans="1:11" ht="12.75" customHeight="1" x14ac:dyDescent="0.15">
      <c r="A12" s="72" t="s">
        <v>139</v>
      </c>
      <c r="B12" s="72" t="s">
        <v>146</v>
      </c>
      <c r="C12" s="72" t="s">
        <v>147</v>
      </c>
      <c r="D12" s="72">
        <v>3</v>
      </c>
      <c r="E12" s="72" t="s">
        <v>31</v>
      </c>
      <c r="F12" s="74">
        <v>40789</v>
      </c>
      <c r="G12" s="74">
        <v>40790</v>
      </c>
      <c r="H12" s="72">
        <v>1</v>
      </c>
      <c r="I12" s="72" t="s">
        <v>30</v>
      </c>
      <c r="J12" s="72" t="s">
        <v>189</v>
      </c>
      <c r="K12" s="72" t="s">
        <v>190</v>
      </c>
    </row>
    <row r="13" spans="1:11" ht="12.75" customHeight="1" x14ac:dyDescent="0.15">
      <c r="A13" s="72" t="s">
        <v>139</v>
      </c>
      <c r="B13" s="72" t="s">
        <v>148</v>
      </c>
      <c r="C13" s="72" t="s">
        <v>149</v>
      </c>
      <c r="D13" s="72">
        <v>2</v>
      </c>
      <c r="E13" s="72" t="s">
        <v>31</v>
      </c>
      <c r="F13" s="74">
        <v>40691</v>
      </c>
      <c r="G13" s="74">
        <v>40692</v>
      </c>
      <c r="H13" s="72">
        <v>1</v>
      </c>
      <c r="I13" s="72" t="s">
        <v>30</v>
      </c>
      <c r="J13" s="72" t="s">
        <v>189</v>
      </c>
      <c r="K13" s="72" t="s">
        <v>190</v>
      </c>
    </row>
    <row r="14" spans="1:11" ht="12.75" customHeight="1" x14ac:dyDescent="0.15">
      <c r="A14" s="72" t="s">
        <v>139</v>
      </c>
      <c r="B14" s="72" t="s">
        <v>148</v>
      </c>
      <c r="C14" s="72" t="s">
        <v>149</v>
      </c>
      <c r="D14" s="72">
        <v>2</v>
      </c>
      <c r="E14" s="72" t="s">
        <v>31</v>
      </c>
      <c r="F14" s="74">
        <v>40722</v>
      </c>
      <c r="G14" s="74">
        <v>40724</v>
      </c>
      <c r="H14" s="72">
        <v>2</v>
      </c>
      <c r="I14" s="72" t="s">
        <v>30</v>
      </c>
      <c r="J14" s="72" t="s">
        <v>189</v>
      </c>
      <c r="K14" s="72" t="s">
        <v>190</v>
      </c>
    </row>
    <row r="15" spans="1:11" ht="12.75" customHeight="1" x14ac:dyDescent="0.15">
      <c r="A15" s="72" t="s">
        <v>139</v>
      </c>
      <c r="B15" s="72" t="s">
        <v>148</v>
      </c>
      <c r="C15" s="72" t="s">
        <v>149</v>
      </c>
      <c r="D15" s="72">
        <v>2</v>
      </c>
      <c r="E15" s="72" t="s">
        <v>31</v>
      </c>
      <c r="F15" s="74">
        <v>40747</v>
      </c>
      <c r="G15" s="74">
        <v>40748</v>
      </c>
      <c r="H15" s="72">
        <v>1</v>
      </c>
      <c r="I15" s="72" t="s">
        <v>30</v>
      </c>
      <c r="J15" s="72" t="s">
        <v>189</v>
      </c>
      <c r="K15" s="72" t="s">
        <v>190</v>
      </c>
    </row>
    <row r="16" spans="1:11" ht="12.75" customHeight="1" x14ac:dyDescent="0.15">
      <c r="A16" s="72" t="s">
        <v>139</v>
      </c>
      <c r="B16" s="72" t="s">
        <v>148</v>
      </c>
      <c r="C16" s="72" t="s">
        <v>149</v>
      </c>
      <c r="D16" s="72">
        <v>2</v>
      </c>
      <c r="E16" s="72" t="s">
        <v>31</v>
      </c>
      <c r="F16" s="74">
        <v>40770</v>
      </c>
      <c r="G16" s="74">
        <v>40771</v>
      </c>
      <c r="H16" s="72">
        <v>1</v>
      </c>
      <c r="I16" s="72" t="s">
        <v>30</v>
      </c>
      <c r="J16" s="72" t="s">
        <v>189</v>
      </c>
      <c r="K16" s="72" t="s">
        <v>190</v>
      </c>
    </row>
    <row r="17" spans="1:11" ht="12.75" customHeight="1" x14ac:dyDescent="0.15">
      <c r="A17" s="72" t="s">
        <v>139</v>
      </c>
      <c r="B17" s="72" t="s">
        <v>150</v>
      </c>
      <c r="C17" s="72" t="s">
        <v>151</v>
      </c>
      <c r="D17" s="72">
        <v>3</v>
      </c>
      <c r="E17" s="72" t="s">
        <v>31</v>
      </c>
      <c r="F17" s="74">
        <v>40722</v>
      </c>
      <c r="G17" s="74">
        <v>40723</v>
      </c>
      <c r="H17" s="72">
        <v>1</v>
      </c>
      <c r="I17" s="72" t="s">
        <v>30</v>
      </c>
      <c r="J17" s="72" t="s">
        <v>189</v>
      </c>
      <c r="K17" s="72" t="s">
        <v>190</v>
      </c>
    </row>
    <row r="18" spans="1:11" ht="12.75" customHeight="1" x14ac:dyDescent="0.15">
      <c r="A18" s="72" t="s">
        <v>139</v>
      </c>
      <c r="B18" s="72" t="s">
        <v>150</v>
      </c>
      <c r="C18" s="72" t="s">
        <v>151</v>
      </c>
      <c r="D18" s="72">
        <v>3</v>
      </c>
      <c r="E18" s="72" t="s">
        <v>31</v>
      </c>
      <c r="F18" s="74">
        <v>40770</v>
      </c>
      <c r="G18" s="74">
        <v>40771</v>
      </c>
      <c r="H18" s="72">
        <v>1</v>
      </c>
      <c r="I18" s="72" t="s">
        <v>30</v>
      </c>
      <c r="J18" s="72" t="s">
        <v>189</v>
      </c>
      <c r="K18" s="72" t="s">
        <v>190</v>
      </c>
    </row>
    <row r="19" spans="1:11" ht="12.75" customHeight="1" x14ac:dyDescent="0.15">
      <c r="A19" s="72" t="s">
        <v>139</v>
      </c>
      <c r="B19" s="72" t="s">
        <v>152</v>
      </c>
      <c r="C19" s="72" t="s">
        <v>153</v>
      </c>
      <c r="D19" s="72">
        <v>3</v>
      </c>
      <c r="E19" s="72" t="s">
        <v>31</v>
      </c>
      <c r="F19" s="74">
        <v>40735</v>
      </c>
      <c r="G19" s="74">
        <v>40738</v>
      </c>
      <c r="H19" s="72">
        <v>3</v>
      </c>
      <c r="I19" s="72" t="s">
        <v>30</v>
      </c>
      <c r="J19" s="72" t="s">
        <v>189</v>
      </c>
      <c r="K19" s="72" t="s">
        <v>190</v>
      </c>
    </row>
    <row r="20" spans="1:11" ht="12.75" customHeight="1" x14ac:dyDescent="0.15">
      <c r="A20" s="72" t="s">
        <v>139</v>
      </c>
      <c r="B20" s="72" t="s">
        <v>152</v>
      </c>
      <c r="C20" s="72" t="s">
        <v>153</v>
      </c>
      <c r="D20" s="72">
        <v>3</v>
      </c>
      <c r="E20" s="72" t="s">
        <v>31</v>
      </c>
      <c r="F20" s="74">
        <v>40747</v>
      </c>
      <c r="G20" s="74">
        <v>40749</v>
      </c>
      <c r="H20" s="72">
        <v>2</v>
      </c>
      <c r="I20" s="72" t="s">
        <v>30</v>
      </c>
      <c r="J20" s="72" t="s">
        <v>189</v>
      </c>
      <c r="K20" s="72" t="s">
        <v>190</v>
      </c>
    </row>
    <row r="21" spans="1:11" ht="12.75" customHeight="1" x14ac:dyDescent="0.15">
      <c r="A21" s="72" t="s">
        <v>139</v>
      </c>
      <c r="B21" s="72" t="s">
        <v>154</v>
      </c>
      <c r="C21" s="72" t="s">
        <v>155</v>
      </c>
      <c r="D21" s="72">
        <v>1</v>
      </c>
      <c r="E21" s="72" t="s">
        <v>31</v>
      </c>
      <c r="F21" s="74">
        <v>40685</v>
      </c>
      <c r="G21" s="74">
        <v>40686</v>
      </c>
      <c r="H21" s="72">
        <v>1</v>
      </c>
      <c r="I21" s="72" t="s">
        <v>30</v>
      </c>
      <c r="J21" s="72" t="s">
        <v>189</v>
      </c>
      <c r="K21" s="72" t="s">
        <v>190</v>
      </c>
    </row>
    <row r="22" spans="1:11" ht="12.75" customHeight="1" x14ac:dyDescent="0.15">
      <c r="A22" s="72" t="s">
        <v>139</v>
      </c>
      <c r="B22" s="72" t="s">
        <v>154</v>
      </c>
      <c r="C22" s="72" t="s">
        <v>155</v>
      </c>
      <c r="D22" s="72">
        <v>1</v>
      </c>
      <c r="E22" s="72" t="s">
        <v>31</v>
      </c>
      <c r="F22" s="74">
        <v>40687</v>
      </c>
      <c r="G22" s="74">
        <v>40688</v>
      </c>
      <c r="H22" s="72">
        <v>1</v>
      </c>
      <c r="I22" s="72" t="s">
        <v>30</v>
      </c>
      <c r="J22" s="72" t="s">
        <v>189</v>
      </c>
      <c r="K22" s="72" t="s">
        <v>190</v>
      </c>
    </row>
    <row r="23" spans="1:11" ht="12.75" customHeight="1" x14ac:dyDescent="0.15">
      <c r="A23" s="72" t="s">
        <v>139</v>
      </c>
      <c r="B23" s="72" t="s">
        <v>154</v>
      </c>
      <c r="C23" s="72" t="s">
        <v>155</v>
      </c>
      <c r="D23" s="72">
        <v>1</v>
      </c>
      <c r="E23" s="72" t="s">
        <v>188</v>
      </c>
      <c r="F23" s="74">
        <v>40690</v>
      </c>
      <c r="G23" s="74">
        <v>40691</v>
      </c>
      <c r="H23" s="72">
        <v>1</v>
      </c>
      <c r="I23" s="72" t="s">
        <v>30</v>
      </c>
      <c r="J23" s="72" t="s">
        <v>189</v>
      </c>
      <c r="K23" s="72" t="s">
        <v>190</v>
      </c>
    </row>
    <row r="24" spans="1:11" ht="12.75" customHeight="1" x14ac:dyDescent="0.15">
      <c r="A24" s="72" t="s">
        <v>139</v>
      </c>
      <c r="B24" s="72" t="s">
        <v>154</v>
      </c>
      <c r="C24" s="72" t="s">
        <v>155</v>
      </c>
      <c r="D24" s="72">
        <v>1</v>
      </c>
      <c r="E24" s="72" t="s">
        <v>31</v>
      </c>
      <c r="F24" s="74">
        <v>40691</v>
      </c>
      <c r="G24" s="74">
        <v>40692</v>
      </c>
      <c r="H24" s="72">
        <v>1</v>
      </c>
      <c r="I24" s="72" t="s">
        <v>30</v>
      </c>
      <c r="J24" s="72" t="s">
        <v>189</v>
      </c>
      <c r="K24" s="72" t="s">
        <v>190</v>
      </c>
    </row>
    <row r="25" spans="1:11" ht="12.75" customHeight="1" x14ac:dyDescent="0.15">
      <c r="A25" s="72" t="s">
        <v>139</v>
      </c>
      <c r="B25" s="72" t="s">
        <v>154</v>
      </c>
      <c r="C25" s="72" t="s">
        <v>155</v>
      </c>
      <c r="D25" s="72">
        <v>1</v>
      </c>
      <c r="E25" s="72" t="s">
        <v>188</v>
      </c>
      <c r="F25" s="74">
        <v>40706</v>
      </c>
      <c r="G25" s="74">
        <v>40707</v>
      </c>
      <c r="H25" s="72">
        <v>1</v>
      </c>
      <c r="I25" s="72" t="s">
        <v>30</v>
      </c>
      <c r="J25" s="72" t="s">
        <v>189</v>
      </c>
      <c r="K25" s="72" t="s">
        <v>190</v>
      </c>
    </row>
    <row r="26" spans="1:11" ht="12.75" customHeight="1" x14ac:dyDescent="0.15">
      <c r="A26" s="72" t="s">
        <v>139</v>
      </c>
      <c r="B26" s="72" t="s">
        <v>154</v>
      </c>
      <c r="C26" s="72" t="s">
        <v>155</v>
      </c>
      <c r="D26" s="72">
        <v>1</v>
      </c>
      <c r="E26" s="72" t="s">
        <v>31</v>
      </c>
      <c r="F26" s="74">
        <v>40709</v>
      </c>
      <c r="G26" s="74">
        <v>40710</v>
      </c>
      <c r="H26" s="72">
        <v>1</v>
      </c>
      <c r="I26" s="72" t="s">
        <v>30</v>
      </c>
      <c r="J26" s="72" t="s">
        <v>189</v>
      </c>
      <c r="K26" s="72" t="s">
        <v>190</v>
      </c>
    </row>
    <row r="27" spans="1:11" ht="12.75" customHeight="1" x14ac:dyDescent="0.15">
      <c r="A27" s="72" t="s">
        <v>139</v>
      </c>
      <c r="B27" s="72" t="s">
        <v>154</v>
      </c>
      <c r="C27" s="72" t="s">
        <v>155</v>
      </c>
      <c r="D27" s="72">
        <v>1</v>
      </c>
      <c r="E27" s="72" t="s">
        <v>31</v>
      </c>
      <c r="F27" s="74">
        <v>40713</v>
      </c>
      <c r="G27" s="74">
        <v>40714</v>
      </c>
      <c r="H27" s="72">
        <v>1</v>
      </c>
      <c r="I27" s="72" t="s">
        <v>30</v>
      </c>
      <c r="J27" s="72" t="s">
        <v>189</v>
      </c>
      <c r="K27" s="72" t="s">
        <v>190</v>
      </c>
    </row>
    <row r="28" spans="1:11" ht="12.75" customHeight="1" x14ac:dyDescent="0.15">
      <c r="A28" s="72" t="s">
        <v>139</v>
      </c>
      <c r="B28" s="72" t="s">
        <v>154</v>
      </c>
      <c r="C28" s="72" t="s">
        <v>155</v>
      </c>
      <c r="D28" s="72">
        <v>1</v>
      </c>
      <c r="E28" s="72" t="s">
        <v>31</v>
      </c>
      <c r="F28" s="74">
        <v>40730</v>
      </c>
      <c r="G28" s="74">
        <v>40731</v>
      </c>
      <c r="H28" s="72">
        <v>1</v>
      </c>
      <c r="I28" s="72" t="s">
        <v>30</v>
      </c>
      <c r="J28" s="72" t="s">
        <v>189</v>
      </c>
      <c r="K28" s="72" t="s">
        <v>190</v>
      </c>
    </row>
    <row r="29" spans="1:11" ht="12.75" customHeight="1" x14ac:dyDescent="0.15">
      <c r="A29" s="72" t="s">
        <v>139</v>
      </c>
      <c r="B29" s="72" t="s">
        <v>154</v>
      </c>
      <c r="C29" s="72" t="s">
        <v>155</v>
      </c>
      <c r="D29" s="72">
        <v>1</v>
      </c>
      <c r="E29" s="72" t="s">
        <v>31</v>
      </c>
      <c r="F29" s="74">
        <v>40743</v>
      </c>
      <c r="G29" s="74">
        <v>40746</v>
      </c>
      <c r="H29" s="72">
        <v>3</v>
      </c>
      <c r="I29" s="72" t="s">
        <v>30</v>
      </c>
      <c r="J29" s="72" t="s">
        <v>189</v>
      </c>
      <c r="K29" s="72" t="s">
        <v>190</v>
      </c>
    </row>
    <row r="30" spans="1:11" ht="12.75" customHeight="1" x14ac:dyDescent="0.15">
      <c r="A30" s="72" t="s">
        <v>139</v>
      </c>
      <c r="B30" s="72" t="s">
        <v>154</v>
      </c>
      <c r="C30" s="72" t="s">
        <v>155</v>
      </c>
      <c r="D30" s="72">
        <v>1</v>
      </c>
      <c r="E30" s="72" t="s">
        <v>31</v>
      </c>
      <c r="F30" s="74">
        <v>40747</v>
      </c>
      <c r="G30" s="74">
        <v>40748</v>
      </c>
      <c r="H30" s="72">
        <v>1</v>
      </c>
      <c r="I30" s="72" t="s">
        <v>30</v>
      </c>
      <c r="J30" s="72" t="s">
        <v>189</v>
      </c>
      <c r="K30" s="72" t="s">
        <v>190</v>
      </c>
    </row>
    <row r="31" spans="1:11" ht="12.75" customHeight="1" x14ac:dyDescent="0.15">
      <c r="A31" s="72" t="s">
        <v>139</v>
      </c>
      <c r="B31" s="72" t="s">
        <v>154</v>
      </c>
      <c r="C31" s="72" t="s">
        <v>155</v>
      </c>
      <c r="D31" s="72">
        <v>1</v>
      </c>
      <c r="E31" s="72" t="s">
        <v>31</v>
      </c>
      <c r="F31" s="74">
        <v>40756</v>
      </c>
      <c r="G31" s="74">
        <v>40759</v>
      </c>
      <c r="H31" s="72">
        <v>3</v>
      </c>
      <c r="I31" s="72" t="s">
        <v>30</v>
      </c>
      <c r="J31" s="72" t="s">
        <v>189</v>
      </c>
      <c r="K31" s="72" t="s">
        <v>190</v>
      </c>
    </row>
    <row r="32" spans="1:11" ht="12.75" customHeight="1" x14ac:dyDescent="0.15">
      <c r="A32" s="72" t="s">
        <v>139</v>
      </c>
      <c r="B32" s="72" t="s">
        <v>154</v>
      </c>
      <c r="C32" s="72" t="s">
        <v>155</v>
      </c>
      <c r="D32" s="72">
        <v>1</v>
      </c>
      <c r="E32" s="72" t="s">
        <v>31</v>
      </c>
      <c r="F32" s="74">
        <v>40764</v>
      </c>
      <c r="G32" s="74">
        <v>40765</v>
      </c>
      <c r="H32" s="72">
        <v>1</v>
      </c>
      <c r="I32" s="72" t="s">
        <v>30</v>
      </c>
      <c r="J32" s="72" t="s">
        <v>189</v>
      </c>
      <c r="K32" s="72" t="s">
        <v>190</v>
      </c>
    </row>
    <row r="33" spans="1:11" ht="12.75" customHeight="1" x14ac:dyDescent="0.15">
      <c r="A33" s="72" t="s">
        <v>139</v>
      </c>
      <c r="B33" s="72" t="s">
        <v>154</v>
      </c>
      <c r="C33" s="72" t="s">
        <v>155</v>
      </c>
      <c r="D33" s="72">
        <v>1</v>
      </c>
      <c r="E33" s="72" t="s">
        <v>31</v>
      </c>
      <c r="F33" s="74">
        <v>40766</v>
      </c>
      <c r="G33" s="74">
        <v>40767</v>
      </c>
      <c r="H33" s="72">
        <v>1</v>
      </c>
      <c r="I33" s="72" t="s">
        <v>30</v>
      </c>
      <c r="J33" s="72" t="s">
        <v>189</v>
      </c>
      <c r="K33" s="72" t="s">
        <v>190</v>
      </c>
    </row>
    <row r="34" spans="1:11" ht="12.75" customHeight="1" x14ac:dyDescent="0.15">
      <c r="A34" s="72" t="s">
        <v>139</v>
      </c>
      <c r="B34" s="72" t="s">
        <v>154</v>
      </c>
      <c r="C34" s="72" t="s">
        <v>155</v>
      </c>
      <c r="D34" s="72">
        <v>1</v>
      </c>
      <c r="E34" s="72" t="s">
        <v>188</v>
      </c>
      <c r="F34" s="74">
        <v>40770</v>
      </c>
      <c r="G34" s="74">
        <v>40771</v>
      </c>
      <c r="H34" s="72">
        <v>1</v>
      </c>
      <c r="I34" s="72" t="s">
        <v>30</v>
      </c>
      <c r="J34" s="72" t="s">
        <v>189</v>
      </c>
      <c r="K34" s="72" t="s">
        <v>190</v>
      </c>
    </row>
    <row r="35" spans="1:11" ht="12.75" customHeight="1" x14ac:dyDescent="0.15">
      <c r="A35" s="72" t="s">
        <v>139</v>
      </c>
      <c r="B35" s="72" t="s">
        <v>154</v>
      </c>
      <c r="C35" s="72" t="s">
        <v>155</v>
      </c>
      <c r="D35" s="72">
        <v>1</v>
      </c>
      <c r="E35" s="72" t="s">
        <v>31</v>
      </c>
      <c r="F35" s="74">
        <v>40772</v>
      </c>
      <c r="G35" s="74">
        <v>40777</v>
      </c>
      <c r="H35" s="72">
        <v>5</v>
      </c>
      <c r="I35" s="72" t="s">
        <v>30</v>
      </c>
      <c r="J35" s="72" t="s">
        <v>189</v>
      </c>
      <c r="K35" s="72" t="s">
        <v>190</v>
      </c>
    </row>
    <row r="36" spans="1:11" ht="12.75" customHeight="1" x14ac:dyDescent="0.15">
      <c r="A36" s="73" t="s">
        <v>139</v>
      </c>
      <c r="B36" s="73" t="s">
        <v>154</v>
      </c>
      <c r="C36" s="73" t="s">
        <v>155</v>
      </c>
      <c r="D36" s="73">
        <v>1</v>
      </c>
      <c r="E36" s="73" t="s">
        <v>31</v>
      </c>
      <c r="F36" s="159">
        <v>40784</v>
      </c>
      <c r="G36" s="159">
        <v>40785</v>
      </c>
      <c r="H36" s="73">
        <v>1</v>
      </c>
      <c r="I36" s="73" t="s">
        <v>30</v>
      </c>
      <c r="J36" s="73" t="s">
        <v>189</v>
      </c>
      <c r="K36" s="73" t="s">
        <v>190</v>
      </c>
    </row>
    <row r="37" spans="1:11" ht="12.75" customHeight="1" x14ac:dyDescent="0.15">
      <c r="A37" s="33"/>
      <c r="B37" s="62">
        <f>SUM(IF(FREQUENCY(MATCH(B2:B36,B2:B36,0),MATCH(B2:B36,B2:B36,0))&gt;0,1))</f>
        <v>8</v>
      </c>
      <c r="C37" s="62"/>
      <c r="D37" s="62"/>
      <c r="E37" s="29">
        <f>COUNTA(E2:E36)</f>
        <v>35</v>
      </c>
      <c r="F37" s="29"/>
      <c r="G37" s="29"/>
      <c r="H37" s="29">
        <f>SUM(H2:H36)</f>
        <v>58</v>
      </c>
      <c r="I37" s="33"/>
      <c r="J37" s="33"/>
      <c r="K37" s="33"/>
    </row>
    <row r="38" spans="1:11" ht="12.75" customHeight="1" x14ac:dyDescent="0.15">
      <c r="A38" s="33"/>
      <c r="B38" s="62"/>
      <c r="C38" s="62"/>
      <c r="D38" s="62"/>
      <c r="E38" s="29"/>
      <c r="F38" s="29"/>
      <c r="G38" s="29"/>
      <c r="H38" s="29"/>
      <c r="I38" s="33"/>
      <c r="J38" s="33"/>
      <c r="K38" s="33"/>
    </row>
    <row r="39" spans="1:11" ht="12.75" customHeight="1" x14ac:dyDescent="0.15">
      <c r="A39" s="72" t="s">
        <v>156</v>
      </c>
      <c r="B39" s="72" t="s">
        <v>157</v>
      </c>
      <c r="C39" s="72" t="s">
        <v>158</v>
      </c>
      <c r="D39" s="72">
        <v>2</v>
      </c>
      <c r="E39" s="72" t="s">
        <v>188</v>
      </c>
      <c r="F39" s="74">
        <v>40697</v>
      </c>
      <c r="G39" s="74">
        <v>40701</v>
      </c>
      <c r="H39" s="72">
        <v>4</v>
      </c>
      <c r="I39" s="72" t="s">
        <v>30</v>
      </c>
      <c r="J39" s="72" t="s">
        <v>189</v>
      </c>
      <c r="K39" s="72" t="s">
        <v>190</v>
      </c>
    </row>
    <row r="40" spans="1:11" ht="12.75" customHeight="1" x14ac:dyDescent="0.15">
      <c r="A40" s="72" t="s">
        <v>156</v>
      </c>
      <c r="B40" s="72" t="s">
        <v>157</v>
      </c>
      <c r="C40" s="72" t="s">
        <v>158</v>
      </c>
      <c r="D40" s="72">
        <v>2</v>
      </c>
      <c r="E40" s="72" t="s">
        <v>188</v>
      </c>
      <c r="F40" s="74">
        <v>40705</v>
      </c>
      <c r="G40" s="74">
        <v>40708</v>
      </c>
      <c r="H40" s="72">
        <v>3</v>
      </c>
      <c r="I40" s="72" t="s">
        <v>30</v>
      </c>
      <c r="J40" s="72" t="s">
        <v>189</v>
      </c>
      <c r="K40" s="72" t="s">
        <v>190</v>
      </c>
    </row>
    <row r="41" spans="1:11" ht="12.75" customHeight="1" x14ac:dyDescent="0.15">
      <c r="A41" s="72" t="s">
        <v>156</v>
      </c>
      <c r="B41" s="72" t="s">
        <v>157</v>
      </c>
      <c r="C41" s="72" t="s">
        <v>158</v>
      </c>
      <c r="D41" s="72">
        <v>2</v>
      </c>
      <c r="E41" s="72" t="s">
        <v>188</v>
      </c>
      <c r="F41" s="74">
        <v>40719</v>
      </c>
      <c r="G41" s="74">
        <v>40722</v>
      </c>
      <c r="H41" s="72">
        <v>3</v>
      </c>
      <c r="I41" s="72" t="s">
        <v>30</v>
      </c>
      <c r="J41" s="72" t="s">
        <v>189</v>
      </c>
      <c r="K41" s="72" t="s">
        <v>190</v>
      </c>
    </row>
    <row r="42" spans="1:11" ht="12.75" customHeight="1" x14ac:dyDescent="0.15">
      <c r="A42" s="72" t="s">
        <v>156</v>
      </c>
      <c r="B42" s="72" t="s">
        <v>157</v>
      </c>
      <c r="C42" s="72" t="s">
        <v>158</v>
      </c>
      <c r="D42" s="72">
        <v>2</v>
      </c>
      <c r="E42" s="72" t="s">
        <v>188</v>
      </c>
      <c r="F42" s="74">
        <v>40738</v>
      </c>
      <c r="G42" s="74">
        <v>40739</v>
      </c>
      <c r="H42" s="72">
        <v>1</v>
      </c>
      <c r="I42" s="72" t="s">
        <v>30</v>
      </c>
      <c r="J42" s="72" t="s">
        <v>189</v>
      </c>
      <c r="K42" s="72" t="s">
        <v>190</v>
      </c>
    </row>
    <row r="43" spans="1:11" ht="12.75" customHeight="1" x14ac:dyDescent="0.15">
      <c r="A43" s="72" t="s">
        <v>156</v>
      </c>
      <c r="B43" s="72" t="s">
        <v>157</v>
      </c>
      <c r="C43" s="72" t="s">
        <v>158</v>
      </c>
      <c r="D43" s="72">
        <v>2</v>
      </c>
      <c r="E43" s="72" t="s">
        <v>188</v>
      </c>
      <c r="F43" s="74">
        <v>40754</v>
      </c>
      <c r="G43" s="74">
        <v>40757</v>
      </c>
      <c r="H43" s="72">
        <v>3</v>
      </c>
      <c r="I43" s="72" t="s">
        <v>205</v>
      </c>
      <c r="J43" s="72" t="s">
        <v>189</v>
      </c>
      <c r="K43" s="72" t="s">
        <v>190</v>
      </c>
    </row>
    <row r="44" spans="1:11" ht="12.75" customHeight="1" x14ac:dyDescent="0.15">
      <c r="A44" s="72" t="s">
        <v>156</v>
      </c>
      <c r="B44" s="72" t="s">
        <v>157</v>
      </c>
      <c r="C44" s="72" t="s">
        <v>158</v>
      </c>
      <c r="D44" s="72">
        <v>2</v>
      </c>
      <c r="E44" s="72" t="s">
        <v>188</v>
      </c>
      <c r="F44" s="74">
        <v>40759</v>
      </c>
      <c r="G44" s="74">
        <v>40760</v>
      </c>
      <c r="H44" s="72">
        <v>1</v>
      </c>
      <c r="I44" s="72" t="s">
        <v>30</v>
      </c>
      <c r="J44" s="72" t="s">
        <v>189</v>
      </c>
      <c r="K44" s="72" t="s">
        <v>190</v>
      </c>
    </row>
    <row r="45" spans="1:11" ht="12.75" customHeight="1" x14ac:dyDescent="0.15">
      <c r="A45" s="72" t="s">
        <v>156</v>
      </c>
      <c r="B45" s="72" t="s">
        <v>157</v>
      </c>
      <c r="C45" s="72" t="s">
        <v>158</v>
      </c>
      <c r="D45" s="72">
        <v>2</v>
      </c>
      <c r="E45" s="72" t="s">
        <v>188</v>
      </c>
      <c r="F45" s="74">
        <v>40774</v>
      </c>
      <c r="G45" s="74">
        <v>40778</v>
      </c>
      <c r="H45" s="72">
        <v>4</v>
      </c>
      <c r="I45" s="72" t="s">
        <v>30</v>
      </c>
      <c r="J45" s="72" t="s">
        <v>189</v>
      </c>
      <c r="K45" s="72" t="s">
        <v>206</v>
      </c>
    </row>
    <row r="46" spans="1:11" ht="12.75" customHeight="1" x14ac:dyDescent="0.15">
      <c r="A46" s="72" t="s">
        <v>156</v>
      </c>
      <c r="B46" s="72" t="s">
        <v>157</v>
      </c>
      <c r="C46" s="72" t="s">
        <v>158</v>
      </c>
      <c r="D46" s="72">
        <v>2</v>
      </c>
      <c r="E46" s="72" t="s">
        <v>188</v>
      </c>
      <c r="F46" s="74">
        <v>40781</v>
      </c>
      <c r="G46" s="74">
        <v>40782</v>
      </c>
      <c r="H46" s="72">
        <v>1</v>
      </c>
      <c r="I46" s="72" t="s">
        <v>30</v>
      </c>
      <c r="J46" s="72" t="s">
        <v>189</v>
      </c>
      <c r="K46" s="72" t="s">
        <v>190</v>
      </c>
    </row>
    <row r="47" spans="1:11" ht="12.75" customHeight="1" x14ac:dyDescent="0.15">
      <c r="A47" s="72" t="s">
        <v>156</v>
      </c>
      <c r="B47" s="72" t="s">
        <v>159</v>
      </c>
      <c r="C47" s="72" t="s">
        <v>160</v>
      </c>
      <c r="D47" s="72">
        <v>2</v>
      </c>
      <c r="E47" s="72" t="s">
        <v>188</v>
      </c>
      <c r="F47" s="74">
        <v>40697</v>
      </c>
      <c r="G47" s="74">
        <v>40698</v>
      </c>
      <c r="H47" s="72">
        <v>1</v>
      </c>
      <c r="I47" s="72" t="s">
        <v>30</v>
      </c>
      <c r="J47" s="72" t="s">
        <v>189</v>
      </c>
      <c r="K47" s="72" t="s">
        <v>190</v>
      </c>
    </row>
    <row r="48" spans="1:11" ht="12.75" customHeight="1" x14ac:dyDescent="0.15">
      <c r="A48" s="72" t="s">
        <v>156</v>
      </c>
      <c r="B48" s="72" t="s">
        <v>159</v>
      </c>
      <c r="C48" s="72" t="s">
        <v>160</v>
      </c>
      <c r="D48" s="72">
        <v>2</v>
      </c>
      <c r="E48" s="72" t="s">
        <v>31</v>
      </c>
      <c r="F48" s="74">
        <v>40700</v>
      </c>
      <c r="G48" s="74">
        <v>40701</v>
      </c>
      <c r="H48" s="72">
        <v>1</v>
      </c>
      <c r="I48" s="72" t="s">
        <v>30</v>
      </c>
      <c r="J48" s="72" t="s">
        <v>189</v>
      </c>
      <c r="K48" s="72" t="s">
        <v>190</v>
      </c>
    </row>
    <row r="49" spans="1:11" ht="12.75" customHeight="1" x14ac:dyDescent="0.15">
      <c r="A49" s="72" t="s">
        <v>156</v>
      </c>
      <c r="B49" s="72" t="s">
        <v>159</v>
      </c>
      <c r="C49" s="72" t="s">
        <v>160</v>
      </c>
      <c r="D49" s="72">
        <v>2</v>
      </c>
      <c r="E49" s="72" t="s">
        <v>31</v>
      </c>
      <c r="F49" s="74">
        <v>40701</v>
      </c>
      <c r="G49" s="74">
        <v>40702</v>
      </c>
      <c r="H49" s="72">
        <v>1</v>
      </c>
      <c r="I49" s="72" t="s">
        <v>30</v>
      </c>
      <c r="J49" s="72" t="s">
        <v>189</v>
      </c>
      <c r="K49" s="72" t="s">
        <v>190</v>
      </c>
    </row>
    <row r="50" spans="1:11" ht="12.75" customHeight="1" x14ac:dyDescent="0.15">
      <c r="A50" s="72" t="s">
        <v>156</v>
      </c>
      <c r="B50" s="72" t="s">
        <v>159</v>
      </c>
      <c r="C50" s="72" t="s">
        <v>160</v>
      </c>
      <c r="D50" s="72">
        <v>2</v>
      </c>
      <c r="E50" s="72" t="s">
        <v>31</v>
      </c>
      <c r="F50" s="74">
        <v>40704</v>
      </c>
      <c r="G50" s="74">
        <v>40706</v>
      </c>
      <c r="H50" s="72">
        <v>2</v>
      </c>
      <c r="I50" s="72" t="s">
        <v>30</v>
      </c>
      <c r="J50" s="72" t="s">
        <v>189</v>
      </c>
      <c r="K50" s="72" t="s">
        <v>190</v>
      </c>
    </row>
    <row r="51" spans="1:11" ht="12.75" customHeight="1" x14ac:dyDescent="0.15">
      <c r="A51" s="72" t="s">
        <v>156</v>
      </c>
      <c r="B51" s="72" t="s">
        <v>159</v>
      </c>
      <c r="C51" s="72" t="s">
        <v>160</v>
      </c>
      <c r="D51" s="72">
        <v>2</v>
      </c>
      <c r="E51" s="72" t="s">
        <v>31</v>
      </c>
      <c r="F51" s="74">
        <v>40709</v>
      </c>
      <c r="G51" s="74">
        <v>40711</v>
      </c>
      <c r="H51" s="72">
        <v>2</v>
      </c>
      <c r="I51" s="72" t="s">
        <v>30</v>
      </c>
      <c r="J51" s="72" t="s">
        <v>189</v>
      </c>
      <c r="K51" s="72" t="s">
        <v>190</v>
      </c>
    </row>
    <row r="52" spans="1:11" ht="12.75" customHeight="1" x14ac:dyDescent="0.15">
      <c r="A52" s="72" t="s">
        <v>156</v>
      </c>
      <c r="B52" s="72" t="s">
        <v>159</v>
      </c>
      <c r="C52" s="72" t="s">
        <v>160</v>
      </c>
      <c r="D52" s="72">
        <v>2</v>
      </c>
      <c r="E52" s="72" t="s">
        <v>188</v>
      </c>
      <c r="F52" s="74">
        <v>40713</v>
      </c>
      <c r="G52" s="74">
        <v>40715</v>
      </c>
      <c r="H52" s="72">
        <v>2</v>
      </c>
      <c r="I52" s="72" t="s">
        <v>30</v>
      </c>
      <c r="J52" s="72" t="s">
        <v>189</v>
      </c>
      <c r="K52" s="72" t="s">
        <v>190</v>
      </c>
    </row>
    <row r="53" spans="1:11" ht="12.75" customHeight="1" x14ac:dyDescent="0.15">
      <c r="A53" s="72" t="s">
        <v>156</v>
      </c>
      <c r="B53" s="72" t="s">
        <v>159</v>
      </c>
      <c r="C53" s="72" t="s">
        <v>160</v>
      </c>
      <c r="D53" s="72">
        <v>2</v>
      </c>
      <c r="E53" s="72" t="s">
        <v>31</v>
      </c>
      <c r="F53" s="74">
        <v>40715</v>
      </c>
      <c r="G53" s="74">
        <v>40716</v>
      </c>
      <c r="H53" s="72">
        <v>1</v>
      </c>
      <c r="I53" s="72" t="s">
        <v>30</v>
      </c>
      <c r="J53" s="72" t="s">
        <v>189</v>
      </c>
      <c r="K53" s="72" t="s">
        <v>190</v>
      </c>
    </row>
    <row r="54" spans="1:11" ht="12.75" customHeight="1" x14ac:dyDescent="0.15">
      <c r="A54" s="72" t="s">
        <v>156</v>
      </c>
      <c r="B54" s="72" t="s">
        <v>159</v>
      </c>
      <c r="C54" s="72" t="s">
        <v>160</v>
      </c>
      <c r="D54" s="72">
        <v>2</v>
      </c>
      <c r="E54" s="72" t="s">
        <v>188</v>
      </c>
      <c r="F54" s="74">
        <v>40722</v>
      </c>
      <c r="G54" s="74">
        <v>40723</v>
      </c>
      <c r="H54" s="72">
        <v>1</v>
      </c>
      <c r="I54" s="72" t="s">
        <v>30</v>
      </c>
      <c r="J54" s="72" t="s">
        <v>189</v>
      </c>
      <c r="K54" s="72" t="s">
        <v>190</v>
      </c>
    </row>
    <row r="55" spans="1:11" ht="12.75" customHeight="1" x14ac:dyDescent="0.15">
      <c r="A55" s="72" t="s">
        <v>156</v>
      </c>
      <c r="B55" s="72" t="s">
        <v>159</v>
      </c>
      <c r="C55" s="72" t="s">
        <v>160</v>
      </c>
      <c r="D55" s="72">
        <v>2</v>
      </c>
      <c r="E55" s="72" t="s">
        <v>31</v>
      </c>
      <c r="F55" s="74">
        <v>40724</v>
      </c>
      <c r="G55" s="74">
        <v>40725</v>
      </c>
      <c r="H55" s="72">
        <v>1</v>
      </c>
      <c r="I55" s="72" t="s">
        <v>30</v>
      </c>
      <c r="J55" s="72" t="s">
        <v>189</v>
      </c>
      <c r="K55" s="72" t="s">
        <v>190</v>
      </c>
    </row>
    <row r="56" spans="1:11" ht="12.75" customHeight="1" x14ac:dyDescent="0.15">
      <c r="A56" s="72" t="s">
        <v>156</v>
      </c>
      <c r="B56" s="72" t="s">
        <v>159</v>
      </c>
      <c r="C56" s="72" t="s">
        <v>160</v>
      </c>
      <c r="D56" s="72">
        <v>2</v>
      </c>
      <c r="E56" s="72" t="s">
        <v>31</v>
      </c>
      <c r="F56" s="74">
        <v>40725</v>
      </c>
      <c r="G56" s="74">
        <v>40726</v>
      </c>
      <c r="H56" s="72">
        <v>1</v>
      </c>
      <c r="I56" s="72" t="s">
        <v>30</v>
      </c>
      <c r="J56" s="72" t="s">
        <v>189</v>
      </c>
      <c r="K56" s="72" t="s">
        <v>190</v>
      </c>
    </row>
    <row r="57" spans="1:11" ht="12.75" customHeight="1" x14ac:dyDescent="0.15">
      <c r="A57" s="72" t="s">
        <v>156</v>
      </c>
      <c r="B57" s="72" t="s">
        <v>159</v>
      </c>
      <c r="C57" s="72" t="s">
        <v>160</v>
      </c>
      <c r="D57" s="72">
        <v>2</v>
      </c>
      <c r="E57" s="72" t="s">
        <v>188</v>
      </c>
      <c r="F57" s="74">
        <v>40731</v>
      </c>
      <c r="G57" s="74">
        <v>40732</v>
      </c>
      <c r="H57" s="72">
        <v>1</v>
      </c>
      <c r="I57" s="72" t="s">
        <v>30</v>
      </c>
      <c r="J57" s="72" t="s">
        <v>189</v>
      </c>
      <c r="K57" s="72" t="s">
        <v>190</v>
      </c>
    </row>
    <row r="58" spans="1:11" ht="12.75" customHeight="1" x14ac:dyDescent="0.15">
      <c r="A58" s="72" t="s">
        <v>156</v>
      </c>
      <c r="B58" s="72" t="s">
        <v>159</v>
      </c>
      <c r="C58" s="72" t="s">
        <v>160</v>
      </c>
      <c r="D58" s="72">
        <v>2</v>
      </c>
      <c r="E58" s="72" t="s">
        <v>188</v>
      </c>
      <c r="F58" s="74">
        <v>40735</v>
      </c>
      <c r="G58" s="74">
        <v>40737</v>
      </c>
      <c r="H58" s="72">
        <v>2</v>
      </c>
      <c r="I58" s="72" t="s">
        <v>30</v>
      </c>
      <c r="J58" s="72" t="s">
        <v>189</v>
      </c>
      <c r="K58" s="72" t="s">
        <v>190</v>
      </c>
    </row>
    <row r="59" spans="1:11" ht="12.75" customHeight="1" x14ac:dyDescent="0.15">
      <c r="A59" s="72" t="s">
        <v>156</v>
      </c>
      <c r="B59" s="72" t="s">
        <v>159</v>
      </c>
      <c r="C59" s="72" t="s">
        <v>160</v>
      </c>
      <c r="D59" s="72">
        <v>2</v>
      </c>
      <c r="E59" s="72" t="s">
        <v>188</v>
      </c>
      <c r="F59" s="74">
        <v>40741</v>
      </c>
      <c r="G59" s="74">
        <v>40742</v>
      </c>
      <c r="H59" s="72">
        <v>1</v>
      </c>
      <c r="I59" s="72" t="s">
        <v>30</v>
      </c>
      <c r="J59" s="72" t="s">
        <v>189</v>
      </c>
      <c r="K59" s="72" t="s">
        <v>190</v>
      </c>
    </row>
    <row r="60" spans="1:11" ht="12.75" customHeight="1" x14ac:dyDescent="0.15">
      <c r="A60" s="72" t="s">
        <v>156</v>
      </c>
      <c r="B60" s="72" t="s">
        <v>159</v>
      </c>
      <c r="C60" s="72" t="s">
        <v>160</v>
      </c>
      <c r="D60" s="72">
        <v>2</v>
      </c>
      <c r="E60" s="72" t="s">
        <v>31</v>
      </c>
      <c r="F60" s="74">
        <v>40745</v>
      </c>
      <c r="G60" s="74">
        <v>40746</v>
      </c>
      <c r="H60" s="72">
        <v>1</v>
      </c>
      <c r="I60" s="72" t="s">
        <v>30</v>
      </c>
      <c r="J60" s="72" t="s">
        <v>189</v>
      </c>
      <c r="K60" s="72" t="s">
        <v>190</v>
      </c>
    </row>
    <row r="61" spans="1:11" ht="12.75" customHeight="1" x14ac:dyDescent="0.15">
      <c r="A61" s="72" t="s">
        <v>156</v>
      </c>
      <c r="B61" s="72" t="s">
        <v>159</v>
      </c>
      <c r="C61" s="72" t="s">
        <v>160</v>
      </c>
      <c r="D61" s="72">
        <v>2</v>
      </c>
      <c r="E61" s="72" t="s">
        <v>188</v>
      </c>
      <c r="F61" s="74">
        <v>40748</v>
      </c>
      <c r="G61" s="74">
        <v>40749</v>
      </c>
      <c r="H61" s="72">
        <v>1</v>
      </c>
      <c r="I61" s="72" t="s">
        <v>30</v>
      </c>
      <c r="J61" s="72" t="s">
        <v>189</v>
      </c>
      <c r="K61" s="72" t="s">
        <v>190</v>
      </c>
    </row>
    <row r="62" spans="1:11" ht="12.75" customHeight="1" x14ac:dyDescent="0.15">
      <c r="A62" s="72" t="s">
        <v>156</v>
      </c>
      <c r="B62" s="72" t="s">
        <v>159</v>
      </c>
      <c r="C62" s="72" t="s">
        <v>160</v>
      </c>
      <c r="D62" s="72">
        <v>2</v>
      </c>
      <c r="E62" s="72" t="s">
        <v>188</v>
      </c>
      <c r="F62" s="74">
        <v>40759</v>
      </c>
      <c r="G62" s="74">
        <v>40760</v>
      </c>
      <c r="H62" s="72">
        <v>1</v>
      </c>
      <c r="I62" s="72" t="s">
        <v>30</v>
      </c>
      <c r="J62" s="72" t="s">
        <v>189</v>
      </c>
      <c r="K62" s="72" t="s">
        <v>190</v>
      </c>
    </row>
    <row r="63" spans="1:11" ht="12.75" customHeight="1" x14ac:dyDescent="0.15">
      <c r="A63" s="72" t="s">
        <v>156</v>
      </c>
      <c r="B63" s="72" t="s">
        <v>159</v>
      </c>
      <c r="C63" s="72" t="s">
        <v>160</v>
      </c>
      <c r="D63" s="72">
        <v>2</v>
      </c>
      <c r="E63" s="72" t="s">
        <v>31</v>
      </c>
      <c r="F63" s="74">
        <v>40764</v>
      </c>
      <c r="G63" s="74">
        <v>40765</v>
      </c>
      <c r="H63" s="72">
        <v>1</v>
      </c>
      <c r="I63" s="72" t="s">
        <v>30</v>
      </c>
      <c r="J63" s="72" t="s">
        <v>189</v>
      </c>
      <c r="K63" s="72" t="s">
        <v>190</v>
      </c>
    </row>
    <row r="64" spans="1:11" ht="12.75" customHeight="1" x14ac:dyDescent="0.15">
      <c r="A64" s="72" t="s">
        <v>156</v>
      </c>
      <c r="B64" s="72" t="s">
        <v>159</v>
      </c>
      <c r="C64" s="72" t="s">
        <v>160</v>
      </c>
      <c r="D64" s="72">
        <v>2</v>
      </c>
      <c r="E64" s="72" t="s">
        <v>31</v>
      </c>
      <c r="F64" s="74">
        <v>40770</v>
      </c>
      <c r="G64" s="74">
        <v>40771</v>
      </c>
      <c r="H64" s="72">
        <v>1</v>
      </c>
      <c r="I64" s="72" t="s">
        <v>30</v>
      </c>
      <c r="J64" s="72" t="s">
        <v>189</v>
      </c>
      <c r="K64" s="72" t="s">
        <v>190</v>
      </c>
    </row>
    <row r="65" spans="1:11" ht="12.75" customHeight="1" x14ac:dyDescent="0.15">
      <c r="A65" s="72" t="s">
        <v>156</v>
      </c>
      <c r="B65" s="72" t="s">
        <v>159</v>
      </c>
      <c r="C65" s="72" t="s">
        <v>160</v>
      </c>
      <c r="D65" s="72">
        <v>2</v>
      </c>
      <c r="E65" s="72" t="s">
        <v>31</v>
      </c>
      <c r="F65" s="74">
        <v>40776</v>
      </c>
      <c r="G65" s="74">
        <v>40777</v>
      </c>
      <c r="H65" s="72">
        <v>1</v>
      </c>
      <c r="I65" s="72" t="s">
        <v>30</v>
      </c>
      <c r="J65" s="72" t="s">
        <v>189</v>
      </c>
      <c r="K65" s="72" t="s">
        <v>190</v>
      </c>
    </row>
    <row r="66" spans="1:11" ht="12.75" customHeight="1" x14ac:dyDescent="0.15">
      <c r="A66" s="72" t="s">
        <v>156</v>
      </c>
      <c r="B66" s="72" t="s">
        <v>159</v>
      </c>
      <c r="C66" s="72" t="s">
        <v>160</v>
      </c>
      <c r="D66" s="72">
        <v>2</v>
      </c>
      <c r="E66" s="72" t="s">
        <v>31</v>
      </c>
      <c r="F66" s="74">
        <v>40780</v>
      </c>
      <c r="G66" s="74">
        <v>40781</v>
      </c>
      <c r="H66" s="72">
        <v>1</v>
      </c>
      <c r="I66" s="72" t="s">
        <v>30</v>
      </c>
      <c r="J66" s="72" t="s">
        <v>189</v>
      </c>
      <c r="K66" s="72" t="s">
        <v>190</v>
      </c>
    </row>
    <row r="67" spans="1:11" ht="12.75" customHeight="1" x14ac:dyDescent="0.15">
      <c r="A67" s="72" t="s">
        <v>156</v>
      </c>
      <c r="B67" s="72" t="s">
        <v>159</v>
      </c>
      <c r="C67" s="72" t="s">
        <v>160</v>
      </c>
      <c r="D67" s="72">
        <v>2</v>
      </c>
      <c r="E67" s="72" t="s">
        <v>31</v>
      </c>
      <c r="F67" s="74">
        <v>40786</v>
      </c>
      <c r="G67" s="74">
        <v>40787</v>
      </c>
      <c r="H67" s="72">
        <v>1</v>
      </c>
      <c r="I67" s="72" t="s">
        <v>30</v>
      </c>
      <c r="J67" s="72" t="s">
        <v>189</v>
      </c>
      <c r="K67" s="72" t="s">
        <v>190</v>
      </c>
    </row>
    <row r="68" spans="1:11" ht="12.75" customHeight="1" x14ac:dyDescent="0.15">
      <c r="A68" s="72" t="s">
        <v>156</v>
      </c>
      <c r="B68" s="72" t="s">
        <v>159</v>
      </c>
      <c r="C68" s="72" t="s">
        <v>160</v>
      </c>
      <c r="D68" s="72">
        <v>2</v>
      </c>
      <c r="E68" s="72" t="s">
        <v>31</v>
      </c>
      <c r="F68" s="74">
        <v>40790</v>
      </c>
      <c r="G68" s="74">
        <v>40791</v>
      </c>
      <c r="H68" s="72">
        <v>1</v>
      </c>
      <c r="I68" s="72" t="s">
        <v>30</v>
      </c>
      <c r="J68" s="72" t="s">
        <v>189</v>
      </c>
      <c r="K68" s="72" t="s">
        <v>190</v>
      </c>
    </row>
    <row r="69" spans="1:11" ht="12.75" customHeight="1" x14ac:dyDescent="0.15">
      <c r="A69" s="72" t="s">
        <v>156</v>
      </c>
      <c r="B69" s="72" t="s">
        <v>161</v>
      </c>
      <c r="C69" s="72" t="s">
        <v>162</v>
      </c>
      <c r="D69" s="72">
        <v>2</v>
      </c>
      <c r="E69" s="72" t="s">
        <v>188</v>
      </c>
      <c r="F69" s="74">
        <v>40704</v>
      </c>
      <c r="G69" s="74">
        <v>40705</v>
      </c>
      <c r="H69" s="72">
        <v>1</v>
      </c>
      <c r="I69" s="72" t="s">
        <v>30</v>
      </c>
      <c r="J69" s="72" t="s">
        <v>189</v>
      </c>
      <c r="K69" s="72" t="s">
        <v>190</v>
      </c>
    </row>
    <row r="70" spans="1:11" ht="12.75" customHeight="1" x14ac:dyDescent="0.15">
      <c r="A70" s="72" t="s">
        <v>156</v>
      </c>
      <c r="B70" s="72" t="s">
        <v>161</v>
      </c>
      <c r="C70" s="72" t="s">
        <v>162</v>
      </c>
      <c r="D70" s="72">
        <v>2</v>
      </c>
      <c r="E70" s="72" t="s">
        <v>31</v>
      </c>
      <c r="F70" s="74">
        <v>40712</v>
      </c>
      <c r="G70" s="74">
        <v>40713</v>
      </c>
      <c r="H70" s="72">
        <v>1</v>
      </c>
      <c r="I70" s="72" t="s">
        <v>30</v>
      </c>
      <c r="J70" s="72" t="s">
        <v>189</v>
      </c>
      <c r="K70" s="72" t="s">
        <v>190</v>
      </c>
    </row>
    <row r="71" spans="1:11" ht="12.75" customHeight="1" x14ac:dyDescent="0.15">
      <c r="A71" s="72" t="s">
        <v>156</v>
      </c>
      <c r="B71" s="72" t="s">
        <v>161</v>
      </c>
      <c r="C71" s="72" t="s">
        <v>162</v>
      </c>
      <c r="D71" s="72">
        <v>2</v>
      </c>
      <c r="E71" s="72" t="s">
        <v>188</v>
      </c>
      <c r="F71" s="74">
        <v>40713</v>
      </c>
      <c r="G71" s="74">
        <v>40716</v>
      </c>
      <c r="H71" s="72">
        <v>3</v>
      </c>
      <c r="I71" s="72" t="s">
        <v>30</v>
      </c>
      <c r="J71" s="72" t="s">
        <v>189</v>
      </c>
      <c r="K71" s="72" t="s">
        <v>19</v>
      </c>
    </row>
    <row r="72" spans="1:11" ht="12.75" customHeight="1" x14ac:dyDescent="0.15">
      <c r="A72" s="72" t="s">
        <v>156</v>
      </c>
      <c r="B72" s="72" t="s">
        <v>161</v>
      </c>
      <c r="C72" s="72" t="s">
        <v>162</v>
      </c>
      <c r="D72" s="72">
        <v>2</v>
      </c>
      <c r="E72" s="72" t="s">
        <v>31</v>
      </c>
      <c r="F72" s="74">
        <v>40722</v>
      </c>
      <c r="G72" s="74">
        <v>40723</v>
      </c>
      <c r="H72" s="72">
        <v>1</v>
      </c>
      <c r="I72" s="72" t="s">
        <v>30</v>
      </c>
      <c r="J72" s="72" t="s">
        <v>189</v>
      </c>
      <c r="K72" s="72" t="s">
        <v>190</v>
      </c>
    </row>
    <row r="73" spans="1:11" ht="12.75" customHeight="1" x14ac:dyDescent="0.15">
      <c r="A73" s="72" t="s">
        <v>156</v>
      </c>
      <c r="B73" s="72" t="s">
        <v>161</v>
      </c>
      <c r="C73" s="72" t="s">
        <v>162</v>
      </c>
      <c r="D73" s="72">
        <v>2</v>
      </c>
      <c r="E73" s="72" t="s">
        <v>31</v>
      </c>
      <c r="F73" s="74">
        <v>40726</v>
      </c>
      <c r="G73" s="74">
        <v>40727</v>
      </c>
      <c r="H73" s="72">
        <v>1</v>
      </c>
      <c r="I73" s="72" t="s">
        <v>30</v>
      </c>
      <c r="J73" s="72" t="s">
        <v>189</v>
      </c>
      <c r="K73" s="72" t="s">
        <v>190</v>
      </c>
    </row>
    <row r="74" spans="1:11" ht="12.75" customHeight="1" x14ac:dyDescent="0.15">
      <c r="A74" s="72" t="s">
        <v>156</v>
      </c>
      <c r="B74" s="72" t="s">
        <v>161</v>
      </c>
      <c r="C74" s="72" t="s">
        <v>162</v>
      </c>
      <c r="D74" s="72">
        <v>2</v>
      </c>
      <c r="E74" s="72" t="s">
        <v>188</v>
      </c>
      <c r="F74" s="74">
        <v>40731</v>
      </c>
      <c r="G74" s="74">
        <v>40732</v>
      </c>
      <c r="H74" s="72">
        <v>1</v>
      </c>
      <c r="I74" s="72" t="s">
        <v>30</v>
      </c>
      <c r="J74" s="72" t="s">
        <v>189</v>
      </c>
      <c r="K74" s="72" t="s">
        <v>190</v>
      </c>
    </row>
    <row r="75" spans="1:11" ht="12.75" customHeight="1" x14ac:dyDescent="0.15">
      <c r="A75" s="72" t="s">
        <v>156</v>
      </c>
      <c r="B75" s="72" t="s">
        <v>161</v>
      </c>
      <c r="C75" s="72" t="s">
        <v>162</v>
      </c>
      <c r="D75" s="72">
        <v>2</v>
      </c>
      <c r="E75" s="72" t="s">
        <v>31</v>
      </c>
      <c r="F75" s="74">
        <v>40738</v>
      </c>
      <c r="G75" s="74">
        <v>40739</v>
      </c>
      <c r="H75" s="72">
        <v>1</v>
      </c>
      <c r="I75" s="72" t="s">
        <v>30</v>
      </c>
      <c r="J75" s="72" t="s">
        <v>189</v>
      </c>
      <c r="K75" s="72" t="s">
        <v>190</v>
      </c>
    </row>
    <row r="76" spans="1:11" ht="12.75" customHeight="1" x14ac:dyDescent="0.15">
      <c r="A76" s="72" t="s">
        <v>156</v>
      </c>
      <c r="B76" s="72" t="s">
        <v>161</v>
      </c>
      <c r="C76" s="72" t="s">
        <v>162</v>
      </c>
      <c r="D76" s="72">
        <v>2</v>
      </c>
      <c r="E76" s="72" t="s">
        <v>31</v>
      </c>
      <c r="F76" s="74">
        <v>40739</v>
      </c>
      <c r="G76" s="74">
        <v>40740</v>
      </c>
      <c r="H76" s="72">
        <v>1</v>
      </c>
      <c r="I76" s="72" t="s">
        <v>30</v>
      </c>
      <c r="J76" s="72" t="s">
        <v>189</v>
      </c>
      <c r="K76" s="72" t="s">
        <v>190</v>
      </c>
    </row>
    <row r="77" spans="1:11" ht="12.75" customHeight="1" x14ac:dyDescent="0.15">
      <c r="A77" s="72" t="s">
        <v>156</v>
      </c>
      <c r="B77" s="72" t="s">
        <v>161</v>
      </c>
      <c r="C77" s="72" t="s">
        <v>162</v>
      </c>
      <c r="D77" s="72">
        <v>2</v>
      </c>
      <c r="E77" s="72" t="s">
        <v>188</v>
      </c>
      <c r="F77" s="74">
        <v>40745</v>
      </c>
      <c r="G77" s="74">
        <v>40747</v>
      </c>
      <c r="H77" s="72">
        <v>2</v>
      </c>
      <c r="I77" s="72" t="s">
        <v>30</v>
      </c>
      <c r="J77" s="72" t="s">
        <v>189</v>
      </c>
      <c r="K77" s="72" t="s">
        <v>190</v>
      </c>
    </row>
    <row r="78" spans="1:11" ht="12.75" customHeight="1" x14ac:dyDescent="0.15">
      <c r="A78" s="72" t="s">
        <v>156</v>
      </c>
      <c r="B78" s="72" t="s">
        <v>161</v>
      </c>
      <c r="C78" s="72" t="s">
        <v>162</v>
      </c>
      <c r="D78" s="72">
        <v>2</v>
      </c>
      <c r="E78" s="72" t="s">
        <v>188</v>
      </c>
      <c r="F78" s="74">
        <v>40749</v>
      </c>
      <c r="G78" s="74">
        <v>40750</v>
      </c>
      <c r="H78" s="72">
        <v>1</v>
      </c>
      <c r="I78" s="72" t="s">
        <v>30</v>
      </c>
      <c r="J78" s="72" t="s">
        <v>189</v>
      </c>
      <c r="K78" s="72" t="s">
        <v>190</v>
      </c>
    </row>
    <row r="79" spans="1:11" ht="12.75" customHeight="1" x14ac:dyDescent="0.15">
      <c r="A79" s="72" t="s">
        <v>156</v>
      </c>
      <c r="B79" s="72" t="s">
        <v>161</v>
      </c>
      <c r="C79" s="72" t="s">
        <v>162</v>
      </c>
      <c r="D79" s="72">
        <v>2</v>
      </c>
      <c r="E79" s="72" t="s">
        <v>31</v>
      </c>
      <c r="F79" s="74">
        <v>40761</v>
      </c>
      <c r="G79" s="74">
        <v>40762</v>
      </c>
      <c r="H79" s="72">
        <v>1</v>
      </c>
      <c r="I79" s="72" t="s">
        <v>30</v>
      </c>
      <c r="J79" s="72" t="s">
        <v>189</v>
      </c>
      <c r="K79" s="72" t="s">
        <v>190</v>
      </c>
    </row>
    <row r="80" spans="1:11" ht="12.75" customHeight="1" x14ac:dyDescent="0.15">
      <c r="A80" s="72" t="s">
        <v>156</v>
      </c>
      <c r="B80" s="72" t="s">
        <v>161</v>
      </c>
      <c r="C80" s="72" t="s">
        <v>162</v>
      </c>
      <c r="D80" s="72">
        <v>2</v>
      </c>
      <c r="E80" s="72" t="s">
        <v>31</v>
      </c>
      <c r="F80" s="74">
        <v>40770</v>
      </c>
      <c r="G80" s="74">
        <v>40771</v>
      </c>
      <c r="H80" s="72">
        <v>1</v>
      </c>
      <c r="I80" s="72" t="s">
        <v>30</v>
      </c>
      <c r="J80" s="72" t="s">
        <v>189</v>
      </c>
      <c r="K80" s="72" t="s">
        <v>190</v>
      </c>
    </row>
    <row r="81" spans="1:11" ht="12.75" customHeight="1" x14ac:dyDescent="0.15">
      <c r="A81" s="72" t="s">
        <v>156</v>
      </c>
      <c r="B81" s="72" t="s">
        <v>161</v>
      </c>
      <c r="C81" s="72" t="s">
        <v>162</v>
      </c>
      <c r="D81" s="72">
        <v>2</v>
      </c>
      <c r="E81" s="72" t="s">
        <v>31</v>
      </c>
      <c r="F81" s="74">
        <v>40781</v>
      </c>
      <c r="G81" s="74">
        <v>40782</v>
      </c>
      <c r="H81" s="72">
        <v>1</v>
      </c>
      <c r="I81" s="72" t="s">
        <v>30</v>
      </c>
      <c r="J81" s="72" t="s">
        <v>189</v>
      </c>
      <c r="K81" s="72" t="s">
        <v>190</v>
      </c>
    </row>
    <row r="82" spans="1:11" ht="12.75" customHeight="1" x14ac:dyDescent="0.15">
      <c r="A82" s="72" t="s">
        <v>156</v>
      </c>
      <c r="B82" s="72" t="s">
        <v>163</v>
      </c>
      <c r="C82" s="72" t="s">
        <v>164</v>
      </c>
      <c r="D82" s="72">
        <v>2</v>
      </c>
      <c r="E82" s="72" t="s">
        <v>188</v>
      </c>
      <c r="F82" s="74">
        <v>40687</v>
      </c>
      <c r="G82" s="74">
        <v>40695</v>
      </c>
      <c r="H82" s="72">
        <v>8</v>
      </c>
      <c r="I82" s="72" t="s">
        <v>30</v>
      </c>
      <c r="J82" s="72" t="s">
        <v>189</v>
      </c>
      <c r="K82" s="72" t="s">
        <v>190</v>
      </c>
    </row>
    <row r="83" spans="1:11" ht="12.75" customHeight="1" x14ac:dyDescent="0.15">
      <c r="A83" s="72" t="s">
        <v>156</v>
      </c>
      <c r="B83" s="72" t="s">
        <v>163</v>
      </c>
      <c r="C83" s="72" t="s">
        <v>164</v>
      </c>
      <c r="D83" s="72">
        <v>2</v>
      </c>
      <c r="E83" s="72" t="s">
        <v>188</v>
      </c>
      <c r="F83" s="74">
        <v>40697</v>
      </c>
      <c r="G83" s="74">
        <v>40702</v>
      </c>
      <c r="H83" s="72">
        <v>5</v>
      </c>
      <c r="I83" s="72" t="s">
        <v>30</v>
      </c>
      <c r="J83" s="72" t="s">
        <v>189</v>
      </c>
      <c r="K83" s="72" t="s">
        <v>190</v>
      </c>
    </row>
    <row r="84" spans="1:11" ht="12.75" customHeight="1" x14ac:dyDescent="0.15">
      <c r="A84" s="72" t="s">
        <v>156</v>
      </c>
      <c r="B84" s="72" t="s">
        <v>163</v>
      </c>
      <c r="C84" s="72" t="s">
        <v>164</v>
      </c>
      <c r="D84" s="72">
        <v>2</v>
      </c>
      <c r="E84" s="72" t="s">
        <v>188</v>
      </c>
      <c r="F84" s="74">
        <v>40705</v>
      </c>
      <c r="G84" s="74">
        <v>40708</v>
      </c>
      <c r="H84" s="72">
        <v>3</v>
      </c>
      <c r="I84" s="72" t="s">
        <v>30</v>
      </c>
      <c r="J84" s="72" t="s">
        <v>189</v>
      </c>
      <c r="K84" s="72" t="s">
        <v>190</v>
      </c>
    </row>
    <row r="85" spans="1:11" ht="12.75" customHeight="1" x14ac:dyDescent="0.15">
      <c r="A85" s="72" t="s">
        <v>156</v>
      </c>
      <c r="B85" s="72" t="s">
        <v>163</v>
      </c>
      <c r="C85" s="72" t="s">
        <v>164</v>
      </c>
      <c r="D85" s="72">
        <v>2</v>
      </c>
      <c r="E85" s="72" t="s">
        <v>188</v>
      </c>
      <c r="F85" s="74">
        <v>40716</v>
      </c>
      <c r="G85" s="74">
        <v>40718</v>
      </c>
      <c r="H85" s="72">
        <v>2</v>
      </c>
      <c r="I85" s="72" t="s">
        <v>30</v>
      </c>
      <c r="J85" s="72" t="s">
        <v>189</v>
      </c>
      <c r="K85" s="72" t="s">
        <v>190</v>
      </c>
    </row>
    <row r="86" spans="1:11" ht="12.75" customHeight="1" x14ac:dyDescent="0.15">
      <c r="A86" s="72" t="s">
        <v>156</v>
      </c>
      <c r="B86" s="72" t="s">
        <v>163</v>
      </c>
      <c r="C86" s="72" t="s">
        <v>164</v>
      </c>
      <c r="D86" s="72">
        <v>2</v>
      </c>
      <c r="E86" s="72" t="s">
        <v>188</v>
      </c>
      <c r="F86" s="74">
        <v>40722</v>
      </c>
      <c r="G86" s="74">
        <v>40723</v>
      </c>
      <c r="H86" s="72">
        <v>1</v>
      </c>
      <c r="I86" s="72" t="s">
        <v>30</v>
      </c>
      <c r="J86" s="72" t="s">
        <v>189</v>
      </c>
      <c r="K86" s="72" t="s">
        <v>190</v>
      </c>
    </row>
    <row r="87" spans="1:11" ht="12.75" customHeight="1" x14ac:dyDescent="0.15">
      <c r="A87" s="72" t="s">
        <v>156</v>
      </c>
      <c r="B87" s="72" t="s">
        <v>163</v>
      </c>
      <c r="C87" s="72" t="s">
        <v>164</v>
      </c>
      <c r="D87" s="72">
        <v>2</v>
      </c>
      <c r="E87" s="72" t="s">
        <v>188</v>
      </c>
      <c r="F87" s="74">
        <v>40724</v>
      </c>
      <c r="G87" s="74">
        <v>40730</v>
      </c>
      <c r="H87" s="72">
        <v>6</v>
      </c>
      <c r="I87" s="72" t="s">
        <v>30</v>
      </c>
      <c r="J87" s="72" t="s">
        <v>189</v>
      </c>
      <c r="K87" s="72" t="s">
        <v>190</v>
      </c>
    </row>
    <row r="88" spans="1:11" ht="12.75" customHeight="1" x14ac:dyDescent="0.15">
      <c r="A88" s="72" t="s">
        <v>156</v>
      </c>
      <c r="B88" s="72" t="s">
        <v>163</v>
      </c>
      <c r="C88" s="72" t="s">
        <v>164</v>
      </c>
      <c r="D88" s="72">
        <v>2</v>
      </c>
      <c r="E88" s="72" t="s">
        <v>31</v>
      </c>
      <c r="F88" s="74">
        <v>40732</v>
      </c>
      <c r="G88" s="74">
        <v>40733</v>
      </c>
      <c r="H88" s="72">
        <v>1</v>
      </c>
      <c r="I88" s="72" t="s">
        <v>30</v>
      </c>
      <c r="J88" s="72" t="s">
        <v>189</v>
      </c>
      <c r="K88" s="72" t="s">
        <v>190</v>
      </c>
    </row>
    <row r="89" spans="1:11" ht="12.75" customHeight="1" x14ac:dyDescent="0.15">
      <c r="A89" s="72" t="s">
        <v>156</v>
      </c>
      <c r="B89" s="72" t="s">
        <v>163</v>
      </c>
      <c r="C89" s="72" t="s">
        <v>164</v>
      </c>
      <c r="D89" s="72">
        <v>2</v>
      </c>
      <c r="E89" s="72" t="s">
        <v>188</v>
      </c>
      <c r="F89" s="74">
        <v>40738</v>
      </c>
      <c r="G89" s="74">
        <v>40739</v>
      </c>
      <c r="H89" s="72">
        <v>1</v>
      </c>
      <c r="I89" s="72" t="s">
        <v>30</v>
      </c>
      <c r="J89" s="72" t="s">
        <v>189</v>
      </c>
      <c r="K89" s="72" t="s">
        <v>190</v>
      </c>
    </row>
    <row r="90" spans="1:11" ht="12.75" customHeight="1" x14ac:dyDescent="0.15">
      <c r="A90" s="72" t="s">
        <v>156</v>
      </c>
      <c r="B90" s="72" t="s">
        <v>163</v>
      </c>
      <c r="C90" s="72" t="s">
        <v>164</v>
      </c>
      <c r="D90" s="72">
        <v>2</v>
      </c>
      <c r="E90" s="72" t="s">
        <v>188</v>
      </c>
      <c r="F90" s="74">
        <v>40744</v>
      </c>
      <c r="G90" s="74">
        <v>40746</v>
      </c>
      <c r="H90" s="72">
        <v>2</v>
      </c>
      <c r="I90" s="72" t="s">
        <v>30</v>
      </c>
      <c r="J90" s="72" t="s">
        <v>189</v>
      </c>
      <c r="K90" s="72" t="s">
        <v>190</v>
      </c>
    </row>
    <row r="91" spans="1:11" ht="12.75" customHeight="1" x14ac:dyDescent="0.15">
      <c r="A91" s="72" t="s">
        <v>156</v>
      </c>
      <c r="B91" s="72" t="s">
        <v>163</v>
      </c>
      <c r="C91" s="72" t="s">
        <v>164</v>
      </c>
      <c r="D91" s="72">
        <v>2</v>
      </c>
      <c r="E91" s="72" t="s">
        <v>188</v>
      </c>
      <c r="F91" s="74">
        <v>40750</v>
      </c>
      <c r="G91" s="74">
        <v>40757</v>
      </c>
      <c r="H91" s="72">
        <v>7</v>
      </c>
      <c r="I91" s="72" t="s">
        <v>30</v>
      </c>
      <c r="J91" s="72" t="s">
        <v>189</v>
      </c>
      <c r="K91" s="72" t="s">
        <v>190</v>
      </c>
    </row>
    <row r="92" spans="1:11" ht="12.75" customHeight="1" x14ac:dyDescent="0.15">
      <c r="A92" s="72" t="s">
        <v>156</v>
      </c>
      <c r="B92" s="72" t="s">
        <v>163</v>
      </c>
      <c r="C92" s="72" t="s">
        <v>164</v>
      </c>
      <c r="D92" s="72">
        <v>2</v>
      </c>
      <c r="E92" s="72" t="s">
        <v>188</v>
      </c>
      <c r="F92" s="74">
        <v>40759</v>
      </c>
      <c r="G92" s="74">
        <v>40765</v>
      </c>
      <c r="H92" s="72">
        <v>6</v>
      </c>
      <c r="I92" s="72" t="s">
        <v>30</v>
      </c>
      <c r="J92" s="72" t="s">
        <v>189</v>
      </c>
      <c r="K92" s="72" t="s">
        <v>190</v>
      </c>
    </row>
    <row r="93" spans="1:11" ht="12.75" customHeight="1" x14ac:dyDescent="0.15">
      <c r="A93" s="72" t="s">
        <v>156</v>
      </c>
      <c r="B93" s="72" t="s">
        <v>163</v>
      </c>
      <c r="C93" s="72" t="s">
        <v>164</v>
      </c>
      <c r="D93" s="72">
        <v>2</v>
      </c>
      <c r="E93" s="72" t="s">
        <v>188</v>
      </c>
      <c r="F93" s="74">
        <v>40766</v>
      </c>
      <c r="G93" s="74">
        <v>40767</v>
      </c>
      <c r="H93" s="72">
        <v>1</v>
      </c>
      <c r="I93" s="72" t="s">
        <v>30</v>
      </c>
      <c r="J93" s="72" t="s">
        <v>189</v>
      </c>
      <c r="K93" s="72" t="s">
        <v>190</v>
      </c>
    </row>
    <row r="94" spans="1:11" ht="12.75" customHeight="1" x14ac:dyDescent="0.15">
      <c r="A94" s="72" t="s">
        <v>156</v>
      </c>
      <c r="B94" s="72" t="s">
        <v>163</v>
      </c>
      <c r="C94" s="72" t="s">
        <v>164</v>
      </c>
      <c r="D94" s="72">
        <v>2</v>
      </c>
      <c r="E94" s="72" t="s">
        <v>188</v>
      </c>
      <c r="F94" s="74">
        <v>40771</v>
      </c>
      <c r="G94" s="74">
        <v>40772</v>
      </c>
      <c r="H94" s="72">
        <v>1</v>
      </c>
      <c r="I94" s="72" t="s">
        <v>30</v>
      </c>
      <c r="J94" s="72" t="s">
        <v>189</v>
      </c>
      <c r="K94" s="72" t="s">
        <v>190</v>
      </c>
    </row>
    <row r="95" spans="1:11" ht="12.75" customHeight="1" x14ac:dyDescent="0.15">
      <c r="A95" s="72" t="s">
        <v>156</v>
      </c>
      <c r="B95" s="72" t="s">
        <v>163</v>
      </c>
      <c r="C95" s="72" t="s">
        <v>164</v>
      </c>
      <c r="D95" s="72">
        <v>2</v>
      </c>
      <c r="E95" s="72" t="s">
        <v>188</v>
      </c>
      <c r="F95" s="74">
        <v>40773</v>
      </c>
      <c r="G95" s="74">
        <v>40778</v>
      </c>
      <c r="H95" s="72">
        <v>5</v>
      </c>
      <c r="I95" s="72" t="s">
        <v>30</v>
      </c>
      <c r="J95" s="72" t="s">
        <v>189</v>
      </c>
      <c r="K95" s="72" t="s">
        <v>190</v>
      </c>
    </row>
    <row r="96" spans="1:11" ht="12.75" customHeight="1" x14ac:dyDescent="0.15">
      <c r="A96" s="72" t="s">
        <v>156</v>
      </c>
      <c r="B96" s="72" t="s">
        <v>163</v>
      </c>
      <c r="C96" s="72" t="s">
        <v>164</v>
      </c>
      <c r="D96" s="72">
        <v>2</v>
      </c>
      <c r="E96" s="72" t="s">
        <v>188</v>
      </c>
      <c r="F96" s="74">
        <v>40780</v>
      </c>
      <c r="G96" s="74">
        <v>40782</v>
      </c>
      <c r="H96" s="72">
        <v>2</v>
      </c>
      <c r="I96" s="72" t="s">
        <v>30</v>
      </c>
      <c r="J96" s="72" t="s">
        <v>189</v>
      </c>
      <c r="K96" s="72" t="s">
        <v>190</v>
      </c>
    </row>
    <row r="97" spans="1:11" ht="12.75" customHeight="1" x14ac:dyDescent="0.15">
      <c r="A97" s="72" t="s">
        <v>156</v>
      </c>
      <c r="B97" s="72" t="s">
        <v>163</v>
      </c>
      <c r="C97" s="72" t="s">
        <v>164</v>
      </c>
      <c r="D97" s="72">
        <v>2</v>
      </c>
      <c r="E97" s="72" t="s">
        <v>188</v>
      </c>
      <c r="F97" s="74">
        <v>40793</v>
      </c>
      <c r="G97" s="74">
        <v>40794</v>
      </c>
      <c r="H97" s="72">
        <v>1</v>
      </c>
      <c r="I97" s="72" t="s">
        <v>30</v>
      </c>
      <c r="J97" s="72" t="s">
        <v>189</v>
      </c>
      <c r="K97" s="72" t="s">
        <v>190</v>
      </c>
    </row>
    <row r="98" spans="1:11" ht="12.75" customHeight="1" x14ac:dyDescent="0.15">
      <c r="A98" s="72" t="s">
        <v>156</v>
      </c>
      <c r="B98" s="72" t="s">
        <v>165</v>
      </c>
      <c r="C98" s="72" t="s">
        <v>166</v>
      </c>
      <c r="D98" s="72">
        <v>2</v>
      </c>
      <c r="E98" s="72" t="s">
        <v>188</v>
      </c>
      <c r="F98" s="74">
        <v>40687</v>
      </c>
      <c r="G98" s="74">
        <v>40688</v>
      </c>
      <c r="H98" s="72">
        <v>1</v>
      </c>
      <c r="I98" s="72" t="s">
        <v>30</v>
      </c>
      <c r="J98" s="72" t="s">
        <v>189</v>
      </c>
      <c r="K98" s="72" t="s">
        <v>190</v>
      </c>
    </row>
    <row r="99" spans="1:11" ht="12.75" customHeight="1" x14ac:dyDescent="0.15">
      <c r="A99" s="72" t="s">
        <v>156</v>
      </c>
      <c r="B99" s="72" t="s">
        <v>165</v>
      </c>
      <c r="C99" s="72" t="s">
        <v>166</v>
      </c>
      <c r="D99" s="72">
        <v>2</v>
      </c>
      <c r="E99" s="72" t="s">
        <v>188</v>
      </c>
      <c r="F99" s="74">
        <v>40690</v>
      </c>
      <c r="G99" s="74">
        <v>40694</v>
      </c>
      <c r="H99" s="72">
        <v>4</v>
      </c>
      <c r="I99" s="72" t="s">
        <v>30</v>
      </c>
      <c r="J99" s="72" t="s">
        <v>189</v>
      </c>
      <c r="K99" s="72" t="s">
        <v>190</v>
      </c>
    </row>
    <row r="100" spans="1:11" ht="12.75" customHeight="1" x14ac:dyDescent="0.15">
      <c r="A100" s="72" t="s">
        <v>156</v>
      </c>
      <c r="B100" s="72" t="s">
        <v>165</v>
      </c>
      <c r="C100" s="72" t="s">
        <v>166</v>
      </c>
      <c r="D100" s="72">
        <v>2</v>
      </c>
      <c r="E100" s="72" t="s">
        <v>188</v>
      </c>
      <c r="F100" s="74">
        <v>40697</v>
      </c>
      <c r="G100" s="74">
        <v>40702</v>
      </c>
      <c r="H100" s="72">
        <v>5</v>
      </c>
      <c r="I100" s="72" t="s">
        <v>30</v>
      </c>
      <c r="J100" s="72" t="s">
        <v>189</v>
      </c>
      <c r="K100" s="72" t="s">
        <v>190</v>
      </c>
    </row>
    <row r="101" spans="1:11" ht="12.75" customHeight="1" x14ac:dyDescent="0.15">
      <c r="A101" s="72" t="s">
        <v>156</v>
      </c>
      <c r="B101" s="72" t="s">
        <v>165</v>
      </c>
      <c r="C101" s="72" t="s">
        <v>166</v>
      </c>
      <c r="D101" s="72">
        <v>2</v>
      </c>
      <c r="E101" s="72" t="s">
        <v>188</v>
      </c>
      <c r="F101" s="74">
        <v>40705</v>
      </c>
      <c r="G101" s="74">
        <v>40708</v>
      </c>
      <c r="H101" s="72">
        <v>3</v>
      </c>
      <c r="I101" s="72" t="s">
        <v>30</v>
      </c>
      <c r="J101" s="72" t="s">
        <v>189</v>
      </c>
      <c r="K101" s="72" t="s">
        <v>190</v>
      </c>
    </row>
    <row r="102" spans="1:11" ht="12.75" customHeight="1" x14ac:dyDescent="0.15">
      <c r="A102" s="72" t="s">
        <v>156</v>
      </c>
      <c r="B102" s="72" t="s">
        <v>165</v>
      </c>
      <c r="C102" s="72" t="s">
        <v>166</v>
      </c>
      <c r="D102" s="72">
        <v>2</v>
      </c>
      <c r="E102" s="72" t="s">
        <v>188</v>
      </c>
      <c r="F102" s="74">
        <v>40709</v>
      </c>
      <c r="G102" s="74">
        <v>40710</v>
      </c>
      <c r="H102" s="72">
        <v>1</v>
      </c>
      <c r="I102" s="72" t="s">
        <v>30</v>
      </c>
      <c r="J102" s="72" t="s">
        <v>189</v>
      </c>
      <c r="K102" s="72" t="s">
        <v>190</v>
      </c>
    </row>
    <row r="103" spans="1:11" ht="12.75" customHeight="1" x14ac:dyDescent="0.15">
      <c r="A103" s="72" t="s">
        <v>156</v>
      </c>
      <c r="B103" s="72" t="s">
        <v>165</v>
      </c>
      <c r="C103" s="72" t="s">
        <v>166</v>
      </c>
      <c r="D103" s="72">
        <v>2</v>
      </c>
      <c r="E103" s="72" t="s">
        <v>188</v>
      </c>
      <c r="F103" s="74">
        <v>40711</v>
      </c>
      <c r="G103" s="74">
        <v>40717</v>
      </c>
      <c r="H103" s="72">
        <v>6</v>
      </c>
      <c r="I103" s="72" t="s">
        <v>30</v>
      </c>
      <c r="J103" s="72" t="s">
        <v>189</v>
      </c>
      <c r="K103" s="72" t="s">
        <v>190</v>
      </c>
    </row>
    <row r="104" spans="1:11" ht="12.75" customHeight="1" x14ac:dyDescent="0.15">
      <c r="A104" s="72" t="s">
        <v>156</v>
      </c>
      <c r="B104" s="72" t="s">
        <v>165</v>
      </c>
      <c r="C104" s="72" t="s">
        <v>166</v>
      </c>
      <c r="D104" s="72">
        <v>2</v>
      </c>
      <c r="E104" s="72" t="s">
        <v>188</v>
      </c>
      <c r="F104" s="74">
        <v>40719</v>
      </c>
      <c r="G104" s="74">
        <v>40723</v>
      </c>
      <c r="H104" s="72">
        <v>4</v>
      </c>
      <c r="I104" s="72" t="s">
        <v>30</v>
      </c>
      <c r="J104" s="72" t="s">
        <v>189</v>
      </c>
      <c r="K104" s="72" t="s">
        <v>190</v>
      </c>
    </row>
    <row r="105" spans="1:11" ht="12.75" customHeight="1" x14ac:dyDescent="0.15">
      <c r="A105" s="72" t="s">
        <v>156</v>
      </c>
      <c r="B105" s="72" t="s">
        <v>165</v>
      </c>
      <c r="C105" s="72" t="s">
        <v>166</v>
      </c>
      <c r="D105" s="72">
        <v>2</v>
      </c>
      <c r="E105" s="72" t="s">
        <v>31</v>
      </c>
      <c r="F105" s="74">
        <v>40732</v>
      </c>
      <c r="G105" s="74">
        <v>40733</v>
      </c>
      <c r="H105" s="72">
        <v>1</v>
      </c>
      <c r="I105" s="72" t="s">
        <v>205</v>
      </c>
      <c r="J105" s="72" t="s">
        <v>189</v>
      </c>
      <c r="K105" s="72" t="s">
        <v>190</v>
      </c>
    </row>
    <row r="106" spans="1:11" ht="12.75" customHeight="1" x14ac:dyDescent="0.15">
      <c r="A106" s="72" t="s">
        <v>156</v>
      </c>
      <c r="B106" s="72" t="s">
        <v>165</v>
      </c>
      <c r="C106" s="72" t="s">
        <v>166</v>
      </c>
      <c r="D106" s="72">
        <v>2</v>
      </c>
      <c r="E106" s="72" t="s">
        <v>188</v>
      </c>
      <c r="F106" s="74">
        <v>40738</v>
      </c>
      <c r="G106" s="74">
        <v>40739</v>
      </c>
      <c r="H106" s="72">
        <v>1</v>
      </c>
      <c r="I106" s="72" t="s">
        <v>30</v>
      </c>
      <c r="J106" s="72" t="s">
        <v>189</v>
      </c>
      <c r="K106" s="72" t="s">
        <v>190</v>
      </c>
    </row>
    <row r="107" spans="1:11" ht="12.75" customHeight="1" x14ac:dyDescent="0.15">
      <c r="A107" s="72" t="s">
        <v>156</v>
      </c>
      <c r="B107" s="72" t="s">
        <v>165</v>
      </c>
      <c r="C107" s="72" t="s">
        <v>166</v>
      </c>
      <c r="D107" s="72">
        <v>2</v>
      </c>
      <c r="E107" s="72" t="s">
        <v>188</v>
      </c>
      <c r="F107" s="74">
        <v>40744</v>
      </c>
      <c r="G107" s="74">
        <v>40746</v>
      </c>
      <c r="H107" s="72">
        <v>2</v>
      </c>
      <c r="I107" s="72" t="s">
        <v>30</v>
      </c>
      <c r="J107" s="72" t="s">
        <v>189</v>
      </c>
      <c r="K107" s="72" t="s">
        <v>190</v>
      </c>
    </row>
    <row r="108" spans="1:11" ht="12.75" customHeight="1" x14ac:dyDescent="0.15">
      <c r="A108" s="72" t="s">
        <v>156</v>
      </c>
      <c r="B108" s="72" t="s">
        <v>165</v>
      </c>
      <c r="C108" s="72" t="s">
        <v>166</v>
      </c>
      <c r="D108" s="72">
        <v>2</v>
      </c>
      <c r="E108" s="72" t="s">
        <v>188</v>
      </c>
      <c r="F108" s="74">
        <v>40750</v>
      </c>
      <c r="G108" s="74">
        <v>40751</v>
      </c>
      <c r="H108" s="72">
        <v>1</v>
      </c>
      <c r="I108" s="72" t="s">
        <v>30</v>
      </c>
      <c r="J108" s="72" t="s">
        <v>189</v>
      </c>
      <c r="K108" s="72" t="s">
        <v>190</v>
      </c>
    </row>
    <row r="109" spans="1:11" ht="12.75" customHeight="1" x14ac:dyDescent="0.15">
      <c r="A109" s="72" t="s">
        <v>156</v>
      </c>
      <c r="B109" s="72" t="s">
        <v>165</v>
      </c>
      <c r="C109" s="72" t="s">
        <v>166</v>
      </c>
      <c r="D109" s="72">
        <v>2</v>
      </c>
      <c r="E109" s="72" t="s">
        <v>188</v>
      </c>
      <c r="F109" s="74">
        <v>40754</v>
      </c>
      <c r="G109" s="74">
        <v>40757</v>
      </c>
      <c r="H109" s="72">
        <v>3</v>
      </c>
      <c r="I109" s="72" t="s">
        <v>30</v>
      </c>
      <c r="J109" s="72" t="s">
        <v>189</v>
      </c>
      <c r="K109" s="72" t="s">
        <v>190</v>
      </c>
    </row>
    <row r="110" spans="1:11" ht="12.75" customHeight="1" x14ac:dyDescent="0.15">
      <c r="A110" s="72" t="s">
        <v>156</v>
      </c>
      <c r="B110" s="72" t="s">
        <v>165</v>
      </c>
      <c r="C110" s="72" t="s">
        <v>166</v>
      </c>
      <c r="D110" s="72">
        <v>2</v>
      </c>
      <c r="E110" s="72" t="s">
        <v>188</v>
      </c>
      <c r="F110" s="74">
        <v>40759</v>
      </c>
      <c r="G110" s="74">
        <v>40760</v>
      </c>
      <c r="H110" s="72">
        <v>1</v>
      </c>
      <c r="I110" s="72" t="s">
        <v>30</v>
      </c>
      <c r="J110" s="72" t="s">
        <v>189</v>
      </c>
      <c r="K110" s="72" t="s">
        <v>190</v>
      </c>
    </row>
    <row r="111" spans="1:11" ht="12.75" customHeight="1" x14ac:dyDescent="0.15">
      <c r="A111" s="72" t="s">
        <v>156</v>
      </c>
      <c r="B111" s="72" t="s">
        <v>165</v>
      </c>
      <c r="C111" s="72" t="s">
        <v>166</v>
      </c>
      <c r="D111" s="72">
        <v>2</v>
      </c>
      <c r="E111" s="72" t="s">
        <v>188</v>
      </c>
      <c r="F111" s="74">
        <v>40761</v>
      </c>
      <c r="G111" s="74">
        <v>40765</v>
      </c>
      <c r="H111" s="72">
        <v>4</v>
      </c>
      <c r="I111" s="72" t="s">
        <v>205</v>
      </c>
      <c r="J111" s="72" t="s">
        <v>189</v>
      </c>
      <c r="K111" s="72" t="s">
        <v>190</v>
      </c>
    </row>
    <row r="112" spans="1:11" ht="12.75" customHeight="1" x14ac:dyDescent="0.15">
      <c r="A112" s="72" t="s">
        <v>156</v>
      </c>
      <c r="B112" s="72" t="s">
        <v>165</v>
      </c>
      <c r="C112" s="72" t="s">
        <v>166</v>
      </c>
      <c r="D112" s="72">
        <v>2</v>
      </c>
      <c r="E112" s="72" t="s">
        <v>188</v>
      </c>
      <c r="F112" s="74">
        <v>40766</v>
      </c>
      <c r="G112" s="74">
        <v>40767</v>
      </c>
      <c r="H112" s="72">
        <v>1</v>
      </c>
      <c r="I112" s="72" t="s">
        <v>30</v>
      </c>
      <c r="J112" s="72" t="s">
        <v>189</v>
      </c>
      <c r="K112" s="72" t="s">
        <v>190</v>
      </c>
    </row>
    <row r="113" spans="1:11" ht="12.75" customHeight="1" x14ac:dyDescent="0.15">
      <c r="A113" s="72" t="s">
        <v>156</v>
      </c>
      <c r="B113" s="72" t="s">
        <v>165</v>
      </c>
      <c r="C113" s="72" t="s">
        <v>166</v>
      </c>
      <c r="D113" s="72">
        <v>2</v>
      </c>
      <c r="E113" s="72" t="s">
        <v>188</v>
      </c>
      <c r="F113" s="74">
        <v>40774</v>
      </c>
      <c r="G113" s="74">
        <v>40778</v>
      </c>
      <c r="H113" s="72">
        <v>4</v>
      </c>
      <c r="I113" s="72" t="s">
        <v>30</v>
      </c>
      <c r="J113" s="72" t="s">
        <v>189</v>
      </c>
      <c r="K113" s="72" t="s">
        <v>190</v>
      </c>
    </row>
    <row r="114" spans="1:11" ht="12.75" customHeight="1" x14ac:dyDescent="0.15">
      <c r="A114" s="72" t="s">
        <v>156</v>
      </c>
      <c r="B114" s="72" t="s">
        <v>165</v>
      </c>
      <c r="C114" s="72" t="s">
        <v>166</v>
      </c>
      <c r="D114" s="72">
        <v>2</v>
      </c>
      <c r="E114" s="72" t="s">
        <v>188</v>
      </c>
      <c r="F114" s="74">
        <v>40781</v>
      </c>
      <c r="G114" s="74">
        <v>40782</v>
      </c>
      <c r="H114" s="72">
        <v>1</v>
      </c>
      <c r="I114" s="72" t="s">
        <v>30</v>
      </c>
      <c r="J114" s="72" t="s">
        <v>189</v>
      </c>
      <c r="K114" s="72" t="s">
        <v>190</v>
      </c>
    </row>
    <row r="115" spans="1:11" ht="12.75" customHeight="1" x14ac:dyDescent="0.15">
      <c r="A115" s="72" t="s">
        <v>156</v>
      </c>
      <c r="B115" s="72" t="s">
        <v>167</v>
      </c>
      <c r="C115" s="72" t="s">
        <v>168</v>
      </c>
      <c r="D115" s="72">
        <v>2</v>
      </c>
      <c r="E115" s="72" t="s">
        <v>31</v>
      </c>
      <c r="F115" s="74">
        <v>40691</v>
      </c>
      <c r="G115" s="74">
        <v>40694</v>
      </c>
      <c r="H115" s="72">
        <v>3</v>
      </c>
      <c r="I115" s="72" t="s">
        <v>30</v>
      </c>
      <c r="J115" s="72" t="s">
        <v>189</v>
      </c>
      <c r="K115" s="72" t="s">
        <v>190</v>
      </c>
    </row>
    <row r="116" spans="1:11" ht="12.75" customHeight="1" x14ac:dyDescent="0.15">
      <c r="A116" s="72" t="s">
        <v>156</v>
      </c>
      <c r="B116" s="72" t="s">
        <v>167</v>
      </c>
      <c r="C116" s="72" t="s">
        <v>168</v>
      </c>
      <c r="D116" s="72">
        <v>2</v>
      </c>
      <c r="E116" s="72" t="s">
        <v>31</v>
      </c>
      <c r="F116" s="74">
        <v>40704</v>
      </c>
      <c r="G116" s="74">
        <v>40705</v>
      </c>
      <c r="H116" s="72">
        <v>1</v>
      </c>
      <c r="I116" s="72" t="s">
        <v>30</v>
      </c>
      <c r="J116" s="72" t="s">
        <v>189</v>
      </c>
      <c r="K116" s="72" t="s">
        <v>190</v>
      </c>
    </row>
    <row r="117" spans="1:11" ht="12.75" customHeight="1" x14ac:dyDescent="0.15">
      <c r="A117" s="72" t="s">
        <v>156</v>
      </c>
      <c r="B117" s="72" t="s">
        <v>167</v>
      </c>
      <c r="C117" s="72" t="s">
        <v>168</v>
      </c>
      <c r="D117" s="72">
        <v>2</v>
      </c>
      <c r="E117" s="72" t="s">
        <v>31</v>
      </c>
      <c r="F117" s="74">
        <v>40726</v>
      </c>
      <c r="G117" s="74">
        <v>40729</v>
      </c>
      <c r="H117" s="72">
        <v>3</v>
      </c>
      <c r="I117" s="72" t="s">
        <v>30</v>
      </c>
      <c r="J117" s="72" t="s">
        <v>189</v>
      </c>
      <c r="K117" s="72" t="s">
        <v>190</v>
      </c>
    </row>
    <row r="118" spans="1:11" ht="12.75" customHeight="1" x14ac:dyDescent="0.15">
      <c r="A118" s="72" t="s">
        <v>156</v>
      </c>
      <c r="B118" s="72" t="s">
        <v>167</v>
      </c>
      <c r="C118" s="72" t="s">
        <v>168</v>
      </c>
      <c r="D118" s="72">
        <v>2</v>
      </c>
      <c r="E118" s="72" t="s">
        <v>31</v>
      </c>
      <c r="F118" s="74">
        <v>40743</v>
      </c>
      <c r="G118" s="74">
        <v>40744</v>
      </c>
      <c r="H118" s="72">
        <v>1</v>
      </c>
      <c r="I118" s="72" t="s">
        <v>30</v>
      </c>
      <c r="J118" s="72" t="s">
        <v>189</v>
      </c>
      <c r="K118" s="72" t="s">
        <v>190</v>
      </c>
    </row>
    <row r="119" spans="1:11" ht="12.75" customHeight="1" x14ac:dyDescent="0.15">
      <c r="A119" s="72" t="s">
        <v>156</v>
      </c>
      <c r="B119" s="72" t="s">
        <v>167</v>
      </c>
      <c r="C119" s="72" t="s">
        <v>168</v>
      </c>
      <c r="D119" s="72">
        <v>2</v>
      </c>
      <c r="E119" s="72" t="s">
        <v>31</v>
      </c>
      <c r="F119" s="74">
        <v>40747</v>
      </c>
      <c r="G119" s="74">
        <v>40750</v>
      </c>
      <c r="H119" s="72">
        <v>3</v>
      </c>
      <c r="I119" s="72" t="s">
        <v>30</v>
      </c>
      <c r="J119" s="72" t="s">
        <v>189</v>
      </c>
      <c r="K119" s="72" t="s">
        <v>190</v>
      </c>
    </row>
    <row r="120" spans="1:11" ht="12.75" customHeight="1" x14ac:dyDescent="0.15">
      <c r="A120" s="72" t="s">
        <v>156</v>
      </c>
      <c r="B120" s="72" t="s">
        <v>167</v>
      </c>
      <c r="C120" s="72" t="s">
        <v>168</v>
      </c>
      <c r="D120" s="72">
        <v>2</v>
      </c>
      <c r="E120" s="72" t="s">
        <v>31</v>
      </c>
      <c r="F120" s="74">
        <v>40774</v>
      </c>
      <c r="G120" s="74">
        <v>40775</v>
      </c>
      <c r="H120" s="72">
        <v>1</v>
      </c>
      <c r="I120" s="72" t="s">
        <v>30</v>
      </c>
      <c r="J120" s="72" t="s">
        <v>189</v>
      </c>
      <c r="K120" s="72" t="s">
        <v>190</v>
      </c>
    </row>
    <row r="121" spans="1:11" ht="12.75" customHeight="1" x14ac:dyDescent="0.15">
      <c r="A121" s="72" t="s">
        <v>156</v>
      </c>
      <c r="B121" s="72" t="s">
        <v>167</v>
      </c>
      <c r="C121" s="72" t="s">
        <v>168</v>
      </c>
      <c r="D121" s="72">
        <v>2</v>
      </c>
      <c r="E121" s="72" t="s">
        <v>31</v>
      </c>
      <c r="F121" s="74">
        <v>40792</v>
      </c>
      <c r="G121" s="74">
        <v>40793</v>
      </c>
      <c r="H121" s="72">
        <v>1</v>
      </c>
      <c r="I121" s="72" t="s">
        <v>30</v>
      </c>
      <c r="J121" s="72" t="s">
        <v>189</v>
      </c>
      <c r="K121" s="72" t="s">
        <v>190</v>
      </c>
    </row>
    <row r="122" spans="1:11" ht="12.75" customHeight="1" x14ac:dyDescent="0.15">
      <c r="A122" s="72" t="s">
        <v>156</v>
      </c>
      <c r="B122" s="72" t="s">
        <v>169</v>
      </c>
      <c r="C122" s="72" t="s">
        <v>170</v>
      </c>
      <c r="D122" s="72">
        <v>2</v>
      </c>
      <c r="E122" s="72" t="s">
        <v>31</v>
      </c>
      <c r="F122" s="74">
        <v>40691</v>
      </c>
      <c r="G122" s="74">
        <v>40694</v>
      </c>
      <c r="H122" s="72">
        <v>3</v>
      </c>
      <c r="I122" s="72" t="s">
        <v>30</v>
      </c>
      <c r="J122" s="72" t="s">
        <v>189</v>
      </c>
      <c r="K122" s="72" t="s">
        <v>190</v>
      </c>
    </row>
    <row r="123" spans="1:11" ht="12.75" customHeight="1" x14ac:dyDescent="0.15">
      <c r="A123" s="72" t="s">
        <v>156</v>
      </c>
      <c r="B123" s="72" t="s">
        <v>169</v>
      </c>
      <c r="C123" s="72" t="s">
        <v>170</v>
      </c>
      <c r="D123" s="72">
        <v>2</v>
      </c>
      <c r="E123" s="72" t="s">
        <v>31</v>
      </c>
      <c r="F123" s="74">
        <v>40704</v>
      </c>
      <c r="G123" s="74">
        <v>40705</v>
      </c>
      <c r="H123" s="72">
        <v>1</v>
      </c>
      <c r="I123" s="72" t="s">
        <v>30</v>
      </c>
      <c r="J123" s="72" t="s">
        <v>189</v>
      </c>
      <c r="K123" s="72" t="s">
        <v>190</v>
      </c>
    </row>
    <row r="124" spans="1:11" ht="12.75" customHeight="1" x14ac:dyDescent="0.15">
      <c r="A124" s="72" t="s">
        <v>156</v>
      </c>
      <c r="B124" s="72" t="s">
        <v>169</v>
      </c>
      <c r="C124" s="72" t="s">
        <v>170</v>
      </c>
      <c r="D124" s="72">
        <v>2</v>
      </c>
      <c r="E124" s="72" t="s">
        <v>31</v>
      </c>
      <c r="F124" s="74">
        <v>40726</v>
      </c>
      <c r="G124" s="74">
        <v>40729</v>
      </c>
      <c r="H124" s="72">
        <v>3</v>
      </c>
      <c r="I124" s="72" t="s">
        <v>30</v>
      </c>
      <c r="J124" s="72" t="s">
        <v>189</v>
      </c>
      <c r="K124" s="72" t="s">
        <v>190</v>
      </c>
    </row>
    <row r="125" spans="1:11" ht="12.75" customHeight="1" x14ac:dyDescent="0.15">
      <c r="A125" s="72" t="s">
        <v>156</v>
      </c>
      <c r="B125" s="72" t="s">
        <v>169</v>
      </c>
      <c r="C125" s="72" t="s">
        <v>170</v>
      </c>
      <c r="D125" s="72">
        <v>2</v>
      </c>
      <c r="E125" s="72" t="s">
        <v>31</v>
      </c>
      <c r="F125" s="74">
        <v>40738</v>
      </c>
      <c r="G125" s="74">
        <v>40739</v>
      </c>
      <c r="H125" s="72">
        <v>1</v>
      </c>
      <c r="I125" s="72" t="s">
        <v>30</v>
      </c>
      <c r="J125" s="72" t="s">
        <v>189</v>
      </c>
      <c r="K125" s="72" t="s">
        <v>190</v>
      </c>
    </row>
    <row r="126" spans="1:11" ht="12.75" customHeight="1" x14ac:dyDescent="0.15">
      <c r="A126" s="72" t="s">
        <v>156</v>
      </c>
      <c r="B126" s="72" t="s">
        <v>169</v>
      </c>
      <c r="C126" s="72" t="s">
        <v>170</v>
      </c>
      <c r="D126" s="72">
        <v>2</v>
      </c>
      <c r="E126" s="72" t="s">
        <v>31</v>
      </c>
      <c r="F126" s="74">
        <v>40743</v>
      </c>
      <c r="G126" s="74">
        <v>40744</v>
      </c>
      <c r="H126" s="72">
        <v>1</v>
      </c>
      <c r="I126" s="72" t="s">
        <v>30</v>
      </c>
      <c r="J126" s="72" t="s">
        <v>189</v>
      </c>
      <c r="K126" s="72" t="s">
        <v>190</v>
      </c>
    </row>
    <row r="127" spans="1:11" ht="12.75" customHeight="1" x14ac:dyDescent="0.15">
      <c r="A127" s="72" t="s">
        <v>156</v>
      </c>
      <c r="B127" s="72" t="s">
        <v>169</v>
      </c>
      <c r="C127" s="72" t="s">
        <v>170</v>
      </c>
      <c r="D127" s="72">
        <v>2</v>
      </c>
      <c r="E127" s="72" t="s">
        <v>31</v>
      </c>
      <c r="F127" s="74">
        <v>40747</v>
      </c>
      <c r="G127" s="74">
        <v>40750</v>
      </c>
      <c r="H127" s="72">
        <v>3</v>
      </c>
      <c r="I127" s="72" t="s">
        <v>30</v>
      </c>
      <c r="J127" s="72" t="s">
        <v>189</v>
      </c>
      <c r="K127" s="72" t="s">
        <v>190</v>
      </c>
    </row>
    <row r="128" spans="1:11" ht="12.75" customHeight="1" x14ac:dyDescent="0.15">
      <c r="A128" s="72" t="s">
        <v>156</v>
      </c>
      <c r="B128" s="72" t="s">
        <v>169</v>
      </c>
      <c r="C128" s="72" t="s">
        <v>170</v>
      </c>
      <c r="D128" s="72">
        <v>2</v>
      </c>
      <c r="E128" s="72" t="s">
        <v>31</v>
      </c>
      <c r="F128" s="74">
        <v>40792</v>
      </c>
      <c r="G128" s="74">
        <v>40793</v>
      </c>
      <c r="H128" s="72">
        <v>1</v>
      </c>
      <c r="I128" s="72" t="s">
        <v>30</v>
      </c>
      <c r="J128" s="72" t="s">
        <v>189</v>
      </c>
      <c r="K128" s="72" t="s">
        <v>190</v>
      </c>
    </row>
    <row r="129" spans="1:11" ht="12.75" customHeight="1" x14ac:dyDescent="0.15">
      <c r="A129" s="72" t="s">
        <v>156</v>
      </c>
      <c r="B129" s="72" t="s">
        <v>171</v>
      </c>
      <c r="C129" s="72" t="s">
        <v>172</v>
      </c>
      <c r="D129" s="72">
        <v>2</v>
      </c>
      <c r="E129" s="72" t="s">
        <v>31</v>
      </c>
      <c r="F129" s="74">
        <v>40690</v>
      </c>
      <c r="G129" s="74">
        <v>40694</v>
      </c>
      <c r="H129" s="72">
        <v>4</v>
      </c>
      <c r="I129" s="72" t="s">
        <v>30</v>
      </c>
      <c r="J129" s="72" t="s">
        <v>189</v>
      </c>
      <c r="K129" s="72" t="s">
        <v>190</v>
      </c>
    </row>
    <row r="130" spans="1:11" ht="12.75" customHeight="1" x14ac:dyDescent="0.15">
      <c r="A130" s="72" t="s">
        <v>156</v>
      </c>
      <c r="B130" s="72" t="s">
        <v>171</v>
      </c>
      <c r="C130" s="72" t="s">
        <v>172</v>
      </c>
      <c r="D130" s="72">
        <v>2</v>
      </c>
      <c r="E130" s="72" t="s">
        <v>31</v>
      </c>
      <c r="F130" s="74">
        <v>40792</v>
      </c>
      <c r="G130" s="74">
        <v>40793</v>
      </c>
      <c r="H130" s="72">
        <v>1</v>
      </c>
      <c r="I130" s="72" t="s">
        <v>30</v>
      </c>
      <c r="J130" s="72" t="s">
        <v>189</v>
      </c>
      <c r="K130" s="72" t="s">
        <v>190</v>
      </c>
    </row>
    <row r="131" spans="1:11" ht="12.75" customHeight="1" x14ac:dyDescent="0.15">
      <c r="A131" s="72" t="s">
        <v>156</v>
      </c>
      <c r="B131" s="72" t="s">
        <v>173</v>
      </c>
      <c r="C131" s="72" t="s">
        <v>174</v>
      </c>
      <c r="D131" s="72">
        <v>1</v>
      </c>
      <c r="E131" s="72" t="s">
        <v>31</v>
      </c>
      <c r="F131" s="74">
        <v>40701</v>
      </c>
      <c r="G131" s="74">
        <v>40702</v>
      </c>
      <c r="H131" s="72">
        <v>1</v>
      </c>
      <c r="I131" s="72" t="s">
        <v>30</v>
      </c>
      <c r="J131" s="72" t="s">
        <v>189</v>
      </c>
      <c r="K131" s="72" t="s">
        <v>190</v>
      </c>
    </row>
    <row r="132" spans="1:11" ht="12.75" customHeight="1" x14ac:dyDescent="0.15">
      <c r="A132" s="72" t="s">
        <v>156</v>
      </c>
      <c r="B132" s="72" t="s">
        <v>173</v>
      </c>
      <c r="C132" s="72" t="s">
        <v>174</v>
      </c>
      <c r="D132" s="72">
        <v>1</v>
      </c>
      <c r="E132" s="72" t="s">
        <v>31</v>
      </c>
      <c r="F132" s="74">
        <v>40715</v>
      </c>
      <c r="G132" s="74">
        <v>40716</v>
      </c>
      <c r="H132" s="72">
        <v>1</v>
      </c>
      <c r="I132" s="72" t="s">
        <v>30</v>
      </c>
      <c r="J132" s="72" t="s">
        <v>189</v>
      </c>
      <c r="K132" s="72" t="s">
        <v>190</v>
      </c>
    </row>
    <row r="133" spans="1:11" ht="12.75" customHeight="1" x14ac:dyDescent="0.15">
      <c r="A133" s="72" t="s">
        <v>156</v>
      </c>
      <c r="B133" s="72" t="s">
        <v>173</v>
      </c>
      <c r="C133" s="72" t="s">
        <v>174</v>
      </c>
      <c r="D133" s="72">
        <v>1</v>
      </c>
      <c r="E133" s="72" t="s">
        <v>31</v>
      </c>
      <c r="F133" s="74">
        <v>40717</v>
      </c>
      <c r="G133" s="74">
        <v>40718</v>
      </c>
      <c r="H133" s="72">
        <v>1</v>
      </c>
      <c r="I133" s="72" t="s">
        <v>30</v>
      </c>
      <c r="J133" s="72" t="s">
        <v>189</v>
      </c>
      <c r="K133" s="72" t="s">
        <v>190</v>
      </c>
    </row>
    <row r="134" spans="1:11" ht="12.75" customHeight="1" x14ac:dyDescent="0.15">
      <c r="A134" s="72" t="s">
        <v>156</v>
      </c>
      <c r="B134" s="72" t="s">
        <v>173</v>
      </c>
      <c r="C134" s="72" t="s">
        <v>174</v>
      </c>
      <c r="D134" s="72">
        <v>1</v>
      </c>
      <c r="E134" s="72" t="s">
        <v>31</v>
      </c>
      <c r="F134" s="74">
        <v>40737</v>
      </c>
      <c r="G134" s="74">
        <v>40738</v>
      </c>
      <c r="H134" s="72">
        <v>1</v>
      </c>
      <c r="I134" s="72" t="s">
        <v>30</v>
      </c>
      <c r="J134" s="72" t="s">
        <v>189</v>
      </c>
      <c r="K134" s="72" t="s">
        <v>190</v>
      </c>
    </row>
    <row r="135" spans="1:11" ht="12.75" customHeight="1" x14ac:dyDescent="0.15">
      <c r="A135" s="72" t="s">
        <v>156</v>
      </c>
      <c r="B135" s="72" t="s">
        <v>173</v>
      </c>
      <c r="C135" s="72" t="s">
        <v>174</v>
      </c>
      <c r="D135" s="72">
        <v>1</v>
      </c>
      <c r="E135" s="72" t="s">
        <v>31</v>
      </c>
      <c r="F135" s="74">
        <v>40740</v>
      </c>
      <c r="G135" s="74">
        <v>40741</v>
      </c>
      <c r="H135" s="72">
        <v>1</v>
      </c>
      <c r="I135" s="72" t="s">
        <v>30</v>
      </c>
      <c r="J135" s="72" t="s">
        <v>189</v>
      </c>
      <c r="K135" s="72" t="s">
        <v>190</v>
      </c>
    </row>
    <row r="136" spans="1:11" ht="12.75" customHeight="1" x14ac:dyDescent="0.15">
      <c r="A136" s="72" t="s">
        <v>156</v>
      </c>
      <c r="B136" s="72" t="s">
        <v>173</v>
      </c>
      <c r="C136" s="72" t="s">
        <v>174</v>
      </c>
      <c r="D136" s="72">
        <v>1</v>
      </c>
      <c r="E136" s="72" t="s">
        <v>31</v>
      </c>
      <c r="F136" s="74">
        <v>40743</v>
      </c>
      <c r="G136" s="74">
        <v>40744</v>
      </c>
      <c r="H136" s="72">
        <v>1</v>
      </c>
      <c r="I136" s="72" t="s">
        <v>30</v>
      </c>
      <c r="J136" s="72" t="s">
        <v>189</v>
      </c>
      <c r="K136" s="72" t="s">
        <v>190</v>
      </c>
    </row>
    <row r="137" spans="1:11" ht="12.75" customHeight="1" x14ac:dyDescent="0.15">
      <c r="A137" s="72" t="s">
        <v>156</v>
      </c>
      <c r="B137" s="72" t="s">
        <v>173</v>
      </c>
      <c r="C137" s="72" t="s">
        <v>174</v>
      </c>
      <c r="D137" s="72">
        <v>1</v>
      </c>
      <c r="E137" s="72" t="s">
        <v>31</v>
      </c>
      <c r="F137" s="74">
        <v>40747</v>
      </c>
      <c r="G137" s="74">
        <v>40748</v>
      </c>
      <c r="H137" s="72">
        <v>1</v>
      </c>
      <c r="I137" s="72" t="s">
        <v>30</v>
      </c>
      <c r="J137" s="72" t="s">
        <v>189</v>
      </c>
      <c r="K137" s="72" t="s">
        <v>191</v>
      </c>
    </row>
    <row r="138" spans="1:11" ht="12.75" customHeight="1" x14ac:dyDescent="0.15">
      <c r="A138" s="72" t="s">
        <v>156</v>
      </c>
      <c r="B138" s="72" t="s">
        <v>173</v>
      </c>
      <c r="C138" s="72" t="s">
        <v>174</v>
      </c>
      <c r="D138" s="72">
        <v>1</v>
      </c>
      <c r="E138" s="72" t="s">
        <v>31</v>
      </c>
      <c r="F138" s="74">
        <v>40749</v>
      </c>
      <c r="G138" s="74">
        <v>40750</v>
      </c>
      <c r="H138" s="72">
        <v>1</v>
      </c>
      <c r="I138" s="72" t="s">
        <v>30</v>
      </c>
      <c r="J138" s="72" t="s">
        <v>189</v>
      </c>
      <c r="K138" s="72" t="s">
        <v>190</v>
      </c>
    </row>
    <row r="139" spans="1:11" ht="12.75" customHeight="1" x14ac:dyDescent="0.15">
      <c r="A139" s="72" t="s">
        <v>156</v>
      </c>
      <c r="B139" s="72" t="s">
        <v>173</v>
      </c>
      <c r="C139" s="72" t="s">
        <v>174</v>
      </c>
      <c r="D139" s="72">
        <v>1</v>
      </c>
      <c r="E139" s="72" t="s">
        <v>31</v>
      </c>
      <c r="F139" s="74">
        <v>40756</v>
      </c>
      <c r="G139" s="74">
        <v>40757</v>
      </c>
      <c r="H139" s="72">
        <v>1</v>
      </c>
      <c r="I139" s="72" t="s">
        <v>30</v>
      </c>
      <c r="J139" s="72" t="s">
        <v>189</v>
      </c>
      <c r="K139" s="72" t="s">
        <v>190</v>
      </c>
    </row>
    <row r="140" spans="1:11" ht="12.75" customHeight="1" x14ac:dyDescent="0.15">
      <c r="A140" s="72" t="s">
        <v>156</v>
      </c>
      <c r="B140" s="72" t="s">
        <v>173</v>
      </c>
      <c r="C140" s="72" t="s">
        <v>174</v>
      </c>
      <c r="D140" s="72">
        <v>1</v>
      </c>
      <c r="E140" s="72" t="s">
        <v>31</v>
      </c>
      <c r="F140" s="74">
        <v>40772</v>
      </c>
      <c r="G140" s="74">
        <v>40773</v>
      </c>
      <c r="H140" s="72">
        <v>1</v>
      </c>
      <c r="I140" s="72" t="s">
        <v>30</v>
      </c>
      <c r="J140" s="72" t="s">
        <v>189</v>
      </c>
      <c r="K140" s="72" t="s">
        <v>190</v>
      </c>
    </row>
    <row r="141" spans="1:11" ht="12.75" customHeight="1" x14ac:dyDescent="0.15">
      <c r="A141" s="72" t="s">
        <v>156</v>
      </c>
      <c r="B141" s="72" t="s">
        <v>175</v>
      </c>
      <c r="C141" s="72" t="s">
        <v>176</v>
      </c>
      <c r="D141" s="72">
        <v>1</v>
      </c>
      <c r="E141" s="72" t="s">
        <v>31</v>
      </c>
      <c r="F141" s="74">
        <v>40693</v>
      </c>
      <c r="G141" s="74">
        <v>40694</v>
      </c>
      <c r="H141" s="72">
        <v>1</v>
      </c>
      <c r="I141" s="72" t="s">
        <v>30</v>
      </c>
      <c r="J141" s="72" t="s">
        <v>189</v>
      </c>
      <c r="K141" s="72" t="s">
        <v>190</v>
      </c>
    </row>
    <row r="142" spans="1:11" ht="12.75" customHeight="1" x14ac:dyDescent="0.15">
      <c r="A142" s="72" t="s">
        <v>156</v>
      </c>
      <c r="B142" s="72" t="s">
        <v>175</v>
      </c>
      <c r="C142" s="72" t="s">
        <v>176</v>
      </c>
      <c r="D142" s="72">
        <v>1</v>
      </c>
      <c r="E142" s="72" t="s">
        <v>31</v>
      </c>
      <c r="F142" s="74">
        <v>40704</v>
      </c>
      <c r="G142" s="74">
        <v>40705</v>
      </c>
      <c r="H142" s="72">
        <v>1</v>
      </c>
      <c r="I142" s="72" t="s">
        <v>30</v>
      </c>
      <c r="J142" s="72" t="s">
        <v>189</v>
      </c>
      <c r="K142" s="72" t="s">
        <v>190</v>
      </c>
    </row>
    <row r="143" spans="1:11" ht="12.75" customHeight="1" x14ac:dyDescent="0.15">
      <c r="A143" s="72" t="s">
        <v>156</v>
      </c>
      <c r="B143" s="72" t="s">
        <v>175</v>
      </c>
      <c r="C143" s="72" t="s">
        <v>176</v>
      </c>
      <c r="D143" s="72">
        <v>1</v>
      </c>
      <c r="E143" s="72" t="s">
        <v>31</v>
      </c>
      <c r="F143" s="74">
        <v>40709</v>
      </c>
      <c r="G143" s="74">
        <v>40710</v>
      </c>
      <c r="H143" s="72">
        <v>1</v>
      </c>
      <c r="I143" s="72" t="s">
        <v>30</v>
      </c>
      <c r="J143" s="72" t="s">
        <v>189</v>
      </c>
      <c r="K143" s="72" t="s">
        <v>190</v>
      </c>
    </row>
    <row r="144" spans="1:11" ht="12.75" customHeight="1" x14ac:dyDescent="0.15">
      <c r="A144" s="72" t="s">
        <v>156</v>
      </c>
      <c r="B144" s="72" t="s">
        <v>175</v>
      </c>
      <c r="C144" s="72" t="s">
        <v>176</v>
      </c>
      <c r="D144" s="72">
        <v>1</v>
      </c>
      <c r="E144" s="72" t="s">
        <v>31</v>
      </c>
      <c r="F144" s="74">
        <v>40719</v>
      </c>
      <c r="G144" s="74">
        <v>40720</v>
      </c>
      <c r="H144" s="72">
        <v>1</v>
      </c>
      <c r="I144" s="72" t="s">
        <v>30</v>
      </c>
      <c r="J144" s="72" t="s">
        <v>189</v>
      </c>
      <c r="K144" s="72" t="s">
        <v>190</v>
      </c>
    </row>
    <row r="145" spans="1:11" ht="12.75" customHeight="1" x14ac:dyDescent="0.15">
      <c r="A145" s="72" t="s">
        <v>156</v>
      </c>
      <c r="B145" s="72" t="s">
        <v>175</v>
      </c>
      <c r="C145" s="72" t="s">
        <v>176</v>
      </c>
      <c r="D145" s="72">
        <v>1</v>
      </c>
      <c r="E145" s="72" t="s">
        <v>31</v>
      </c>
      <c r="F145" s="74">
        <v>40727</v>
      </c>
      <c r="G145" s="74">
        <v>40728</v>
      </c>
      <c r="H145" s="72">
        <v>1</v>
      </c>
      <c r="I145" s="72" t="s">
        <v>30</v>
      </c>
      <c r="J145" s="72" t="s">
        <v>189</v>
      </c>
      <c r="K145" s="72" t="s">
        <v>190</v>
      </c>
    </row>
    <row r="146" spans="1:11" ht="12.75" customHeight="1" x14ac:dyDescent="0.15">
      <c r="A146" s="72" t="s">
        <v>156</v>
      </c>
      <c r="B146" s="72" t="s">
        <v>175</v>
      </c>
      <c r="C146" s="72" t="s">
        <v>176</v>
      </c>
      <c r="D146" s="72">
        <v>1</v>
      </c>
      <c r="E146" s="72" t="s">
        <v>31</v>
      </c>
      <c r="F146" s="74">
        <v>40731</v>
      </c>
      <c r="G146" s="74">
        <v>40732</v>
      </c>
      <c r="H146" s="72">
        <v>1</v>
      </c>
      <c r="I146" s="72" t="s">
        <v>30</v>
      </c>
      <c r="J146" s="72" t="s">
        <v>189</v>
      </c>
      <c r="K146" s="72" t="s">
        <v>190</v>
      </c>
    </row>
    <row r="147" spans="1:11" ht="12.75" customHeight="1" x14ac:dyDescent="0.15">
      <c r="A147" s="72" t="s">
        <v>156</v>
      </c>
      <c r="B147" s="72" t="s">
        <v>175</v>
      </c>
      <c r="C147" s="72" t="s">
        <v>176</v>
      </c>
      <c r="D147" s="72">
        <v>1</v>
      </c>
      <c r="E147" s="72" t="s">
        <v>31</v>
      </c>
      <c r="F147" s="74">
        <v>40736</v>
      </c>
      <c r="G147" s="74">
        <v>40737</v>
      </c>
      <c r="H147" s="72">
        <v>1</v>
      </c>
      <c r="I147" s="72" t="s">
        <v>30</v>
      </c>
      <c r="J147" s="72" t="s">
        <v>189</v>
      </c>
      <c r="K147" s="72" t="s">
        <v>190</v>
      </c>
    </row>
    <row r="148" spans="1:11" ht="12.75" customHeight="1" x14ac:dyDescent="0.15">
      <c r="A148" s="72" t="s">
        <v>156</v>
      </c>
      <c r="B148" s="72" t="s">
        <v>175</v>
      </c>
      <c r="C148" s="72" t="s">
        <v>176</v>
      </c>
      <c r="D148" s="72">
        <v>1</v>
      </c>
      <c r="E148" s="72" t="s">
        <v>31</v>
      </c>
      <c r="F148" s="74">
        <v>40737</v>
      </c>
      <c r="G148" s="74">
        <v>40738</v>
      </c>
      <c r="H148" s="72">
        <v>1</v>
      </c>
      <c r="I148" s="72" t="s">
        <v>30</v>
      </c>
      <c r="J148" s="72" t="s">
        <v>189</v>
      </c>
      <c r="K148" s="72" t="s">
        <v>190</v>
      </c>
    </row>
    <row r="149" spans="1:11" ht="12.75" customHeight="1" x14ac:dyDescent="0.15">
      <c r="A149" s="72" t="s">
        <v>156</v>
      </c>
      <c r="B149" s="72" t="s">
        <v>175</v>
      </c>
      <c r="C149" s="72" t="s">
        <v>176</v>
      </c>
      <c r="D149" s="72">
        <v>1</v>
      </c>
      <c r="E149" s="72" t="s">
        <v>31</v>
      </c>
      <c r="F149" s="74">
        <v>40740</v>
      </c>
      <c r="G149" s="74">
        <v>40741</v>
      </c>
      <c r="H149" s="72">
        <v>1</v>
      </c>
      <c r="I149" s="72" t="s">
        <v>30</v>
      </c>
      <c r="J149" s="72" t="s">
        <v>189</v>
      </c>
      <c r="K149" s="72" t="s">
        <v>190</v>
      </c>
    </row>
    <row r="150" spans="1:11" ht="12.75" customHeight="1" x14ac:dyDescent="0.15">
      <c r="A150" s="72" t="s">
        <v>156</v>
      </c>
      <c r="B150" s="72" t="s">
        <v>175</v>
      </c>
      <c r="C150" s="72" t="s">
        <v>176</v>
      </c>
      <c r="D150" s="72">
        <v>1</v>
      </c>
      <c r="E150" s="72" t="s">
        <v>188</v>
      </c>
      <c r="F150" s="74">
        <v>40745</v>
      </c>
      <c r="G150" s="74">
        <v>40746</v>
      </c>
      <c r="H150" s="72">
        <v>1</v>
      </c>
      <c r="I150" s="72" t="s">
        <v>30</v>
      </c>
      <c r="J150" s="72" t="s">
        <v>189</v>
      </c>
      <c r="K150" s="72" t="s">
        <v>190</v>
      </c>
    </row>
    <row r="151" spans="1:11" ht="12.75" customHeight="1" x14ac:dyDescent="0.15">
      <c r="A151" s="72" t="s">
        <v>156</v>
      </c>
      <c r="B151" s="72" t="s">
        <v>175</v>
      </c>
      <c r="C151" s="72" t="s">
        <v>176</v>
      </c>
      <c r="D151" s="72">
        <v>1</v>
      </c>
      <c r="E151" s="72" t="s">
        <v>31</v>
      </c>
      <c r="F151" s="74">
        <v>40746</v>
      </c>
      <c r="G151" s="74">
        <v>40750</v>
      </c>
      <c r="H151" s="72">
        <v>4</v>
      </c>
      <c r="I151" s="72" t="s">
        <v>30</v>
      </c>
      <c r="J151" s="72" t="s">
        <v>189</v>
      </c>
      <c r="K151" s="72" t="s">
        <v>190</v>
      </c>
    </row>
    <row r="152" spans="1:11" ht="12.75" customHeight="1" x14ac:dyDescent="0.15">
      <c r="A152" s="72" t="s">
        <v>156</v>
      </c>
      <c r="B152" s="72" t="s">
        <v>175</v>
      </c>
      <c r="C152" s="72" t="s">
        <v>176</v>
      </c>
      <c r="D152" s="72">
        <v>1</v>
      </c>
      <c r="E152" s="72" t="s">
        <v>31</v>
      </c>
      <c r="F152" s="74">
        <v>40758</v>
      </c>
      <c r="G152" s="74">
        <v>40759</v>
      </c>
      <c r="H152" s="72">
        <v>1</v>
      </c>
      <c r="I152" s="72" t="s">
        <v>30</v>
      </c>
      <c r="J152" s="72" t="s">
        <v>189</v>
      </c>
      <c r="K152" s="72" t="s">
        <v>190</v>
      </c>
    </row>
    <row r="153" spans="1:11" ht="12.75" customHeight="1" x14ac:dyDescent="0.15">
      <c r="A153" s="73" t="s">
        <v>156</v>
      </c>
      <c r="B153" s="73" t="s">
        <v>175</v>
      </c>
      <c r="C153" s="73" t="s">
        <v>176</v>
      </c>
      <c r="D153" s="73">
        <v>1</v>
      </c>
      <c r="E153" s="73" t="s">
        <v>31</v>
      </c>
      <c r="F153" s="159">
        <v>40769</v>
      </c>
      <c r="G153" s="159">
        <v>40770</v>
      </c>
      <c r="H153" s="73">
        <v>1</v>
      </c>
      <c r="I153" s="73" t="s">
        <v>30</v>
      </c>
      <c r="J153" s="73" t="s">
        <v>189</v>
      </c>
      <c r="K153" s="73" t="s">
        <v>190</v>
      </c>
    </row>
    <row r="154" spans="1:11" ht="12.75" customHeight="1" x14ac:dyDescent="0.15">
      <c r="A154" s="33"/>
      <c r="B154" s="62">
        <f>SUM(IF(FREQUENCY(MATCH(B39:B153,B39:B153,0),MATCH(B39:B153,B39:B153,0))&gt;0,1))</f>
        <v>10</v>
      </c>
      <c r="C154" s="62"/>
      <c r="D154" s="62"/>
      <c r="E154" s="29">
        <f>COUNTA(E39:E153)</f>
        <v>115</v>
      </c>
      <c r="F154" s="29"/>
      <c r="G154" s="29"/>
      <c r="H154" s="29">
        <f>SUM(H39:H153)</f>
        <v>214</v>
      </c>
      <c r="I154" s="33"/>
      <c r="J154" s="33"/>
      <c r="K154" s="33"/>
    </row>
    <row r="155" spans="1:11" ht="12.75" customHeight="1" x14ac:dyDescent="0.15">
      <c r="A155" s="33"/>
      <c r="B155" s="62"/>
      <c r="C155" s="62"/>
      <c r="D155" s="62"/>
      <c r="E155" s="29"/>
      <c r="F155" s="29"/>
      <c r="G155" s="29"/>
      <c r="H155" s="29"/>
      <c r="I155" s="33"/>
      <c r="J155" s="33"/>
      <c r="K155" s="33"/>
    </row>
    <row r="156" spans="1:11" ht="12.75" customHeight="1" x14ac:dyDescent="0.15">
      <c r="A156" s="72" t="s">
        <v>177</v>
      </c>
      <c r="B156" s="72" t="s">
        <v>195</v>
      </c>
      <c r="C156" s="72" t="s">
        <v>201</v>
      </c>
      <c r="D156" s="72">
        <v>2</v>
      </c>
      <c r="E156" s="72" t="s">
        <v>31</v>
      </c>
      <c r="F156" s="74">
        <v>40690</v>
      </c>
      <c r="G156" s="74">
        <v>40693</v>
      </c>
      <c r="H156" s="72">
        <v>3</v>
      </c>
      <c r="I156" s="72" t="s">
        <v>30</v>
      </c>
      <c r="J156" s="72" t="s">
        <v>189</v>
      </c>
      <c r="K156" s="72" t="s">
        <v>190</v>
      </c>
    </row>
    <row r="157" spans="1:11" ht="12.75" customHeight="1" x14ac:dyDescent="0.15">
      <c r="A157" s="72" t="s">
        <v>177</v>
      </c>
      <c r="B157" s="72" t="s">
        <v>195</v>
      </c>
      <c r="C157" s="72" t="s">
        <v>201</v>
      </c>
      <c r="D157" s="72">
        <v>2</v>
      </c>
      <c r="E157" s="72" t="s">
        <v>31</v>
      </c>
      <c r="F157" s="74">
        <v>40729</v>
      </c>
      <c r="G157" s="74">
        <v>40730</v>
      </c>
      <c r="H157" s="72">
        <v>1</v>
      </c>
      <c r="I157" s="72" t="s">
        <v>30</v>
      </c>
      <c r="J157" s="72" t="s">
        <v>189</v>
      </c>
      <c r="K157" s="72" t="s">
        <v>190</v>
      </c>
    </row>
    <row r="158" spans="1:11" ht="12.75" customHeight="1" x14ac:dyDescent="0.15">
      <c r="A158" s="72" t="s">
        <v>177</v>
      </c>
      <c r="B158" s="72" t="s">
        <v>195</v>
      </c>
      <c r="C158" s="72" t="s">
        <v>201</v>
      </c>
      <c r="D158" s="72">
        <v>2</v>
      </c>
      <c r="E158" s="72" t="s">
        <v>31</v>
      </c>
      <c r="F158" s="74">
        <v>40738</v>
      </c>
      <c r="G158" s="74">
        <v>40739</v>
      </c>
      <c r="H158" s="72">
        <v>1</v>
      </c>
      <c r="I158" s="72" t="s">
        <v>30</v>
      </c>
      <c r="J158" s="72" t="s">
        <v>189</v>
      </c>
      <c r="K158" s="72" t="s">
        <v>190</v>
      </c>
    </row>
    <row r="159" spans="1:11" ht="12.75" customHeight="1" x14ac:dyDescent="0.15">
      <c r="A159" s="72" t="s">
        <v>177</v>
      </c>
      <c r="B159" s="72" t="s">
        <v>195</v>
      </c>
      <c r="C159" s="72" t="s">
        <v>201</v>
      </c>
      <c r="D159" s="72">
        <v>2</v>
      </c>
      <c r="E159" s="72" t="s">
        <v>31</v>
      </c>
      <c r="F159" s="74">
        <v>40745</v>
      </c>
      <c r="G159" s="74">
        <v>40749</v>
      </c>
      <c r="H159" s="72">
        <v>4</v>
      </c>
      <c r="I159" s="72" t="s">
        <v>30</v>
      </c>
      <c r="J159" s="72" t="s">
        <v>189</v>
      </c>
      <c r="K159" s="72" t="s">
        <v>190</v>
      </c>
    </row>
    <row r="160" spans="1:11" ht="12.75" customHeight="1" x14ac:dyDescent="0.15">
      <c r="A160" s="72" t="s">
        <v>177</v>
      </c>
      <c r="B160" s="72" t="s">
        <v>195</v>
      </c>
      <c r="C160" s="72" t="s">
        <v>201</v>
      </c>
      <c r="D160" s="72">
        <v>2</v>
      </c>
      <c r="E160" s="72" t="s">
        <v>31</v>
      </c>
      <c r="F160" s="74">
        <v>40756</v>
      </c>
      <c r="G160" s="74">
        <v>40757</v>
      </c>
      <c r="H160" s="72">
        <v>1</v>
      </c>
      <c r="I160" s="72" t="s">
        <v>30</v>
      </c>
      <c r="J160" s="72" t="s">
        <v>189</v>
      </c>
      <c r="K160" s="72" t="s">
        <v>190</v>
      </c>
    </row>
    <row r="161" spans="1:11" ht="12.75" customHeight="1" x14ac:dyDescent="0.15">
      <c r="A161" s="72" t="s">
        <v>177</v>
      </c>
      <c r="B161" s="72" t="s">
        <v>195</v>
      </c>
      <c r="C161" s="72" t="s">
        <v>201</v>
      </c>
      <c r="D161" s="72">
        <v>2</v>
      </c>
      <c r="E161" s="72" t="s">
        <v>31</v>
      </c>
      <c r="F161" s="74">
        <v>40759</v>
      </c>
      <c r="G161" s="74">
        <v>40760</v>
      </c>
      <c r="H161" s="72">
        <v>1</v>
      </c>
      <c r="I161" s="72" t="s">
        <v>30</v>
      </c>
      <c r="J161" s="72" t="s">
        <v>189</v>
      </c>
      <c r="K161" s="72" t="s">
        <v>190</v>
      </c>
    </row>
    <row r="162" spans="1:11" ht="12.75" customHeight="1" x14ac:dyDescent="0.15">
      <c r="A162" s="72" t="s">
        <v>177</v>
      </c>
      <c r="B162" s="72" t="s">
        <v>199</v>
      </c>
      <c r="C162" s="72" t="s">
        <v>200</v>
      </c>
      <c r="D162" s="72">
        <v>2</v>
      </c>
      <c r="E162" s="72" t="s">
        <v>31</v>
      </c>
      <c r="F162" s="74">
        <v>40690</v>
      </c>
      <c r="G162" s="74">
        <v>40693</v>
      </c>
      <c r="H162" s="72">
        <v>3</v>
      </c>
      <c r="I162" s="72" t="s">
        <v>30</v>
      </c>
      <c r="J162" s="72" t="s">
        <v>189</v>
      </c>
      <c r="K162" s="72" t="s">
        <v>190</v>
      </c>
    </row>
    <row r="163" spans="1:11" ht="12.75" customHeight="1" x14ac:dyDescent="0.15">
      <c r="A163" s="72" t="s">
        <v>177</v>
      </c>
      <c r="B163" s="72" t="s">
        <v>199</v>
      </c>
      <c r="C163" s="72" t="s">
        <v>200</v>
      </c>
      <c r="D163" s="72">
        <v>2</v>
      </c>
      <c r="E163" s="72" t="s">
        <v>31</v>
      </c>
      <c r="F163" s="74">
        <v>40729</v>
      </c>
      <c r="G163" s="74">
        <v>40730</v>
      </c>
      <c r="H163" s="72">
        <v>1</v>
      </c>
      <c r="I163" s="72" t="s">
        <v>30</v>
      </c>
      <c r="J163" s="72" t="s">
        <v>189</v>
      </c>
      <c r="K163" s="72" t="s">
        <v>190</v>
      </c>
    </row>
    <row r="164" spans="1:11" ht="12.75" customHeight="1" x14ac:dyDescent="0.15">
      <c r="A164" s="72" t="s">
        <v>177</v>
      </c>
      <c r="B164" s="72" t="s">
        <v>178</v>
      </c>
      <c r="C164" s="72" t="s">
        <v>179</v>
      </c>
      <c r="D164" s="72">
        <v>1</v>
      </c>
      <c r="E164" s="72" t="s">
        <v>31</v>
      </c>
      <c r="F164" s="74">
        <v>40691</v>
      </c>
      <c r="G164" s="74">
        <v>40692</v>
      </c>
      <c r="H164" s="72">
        <v>1</v>
      </c>
      <c r="I164" s="72" t="s">
        <v>30</v>
      </c>
      <c r="J164" s="72" t="s">
        <v>189</v>
      </c>
      <c r="K164" s="72" t="s">
        <v>190</v>
      </c>
    </row>
    <row r="165" spans="1:11" ht="12.75" customHeight="1" x14ac:dyDescent="0.15">
      <c r="A165" s="72" t="s">
        <v>177</v>
      </c>
      <c r="B165" s="72" t="s">
        <v>178</v>
      </c>
      <c r="C165" s="72" t="s">
        <v>179</v>
      </c>
      <c r="D165" s="72">
        <v>1</v>
      </c>
      <c r="E165" s="72" t="s">
        <v>31</v>
      </c>
      <c r="F165" s="74">
        <v>40701</v>
      </c>
      <c r="G165" s="74">
        <v>40703</v>
      </c>
      <c r="H165" s="72">
        <v>2</v>
      </c>
      <c r="I165" s="72" t="s">
        <v>30</v>
      </c>
      <c r="J165" s="72" t="s">
        <v>189</v>
      </c>
      <c r="K165" s="72" t="s">
        <v>190</v>
      </c>
    </row>
    <row r="166" spans="1:11" ht="12.75" customHeight="1" x14ac:dyDescent="0.15">
      <c r="A166" s="72" t="s">
        <v>177</v>
      </c>
      <c r="B166" s="72" t="s">
        <v>178</v>
      </c>
      <c r="C166" s="72" t="s">
        <v>179</v>
      </c>
      <c r="D166" s="72">
        <v>1</v>
      </c>
      <c r="E166" s="72" t="s">
        <v>31</v>
      </c>
      <c r="F166" s="74">
        <v>40712</v>
      </c>
      <c r="G166" s="74">
        <v>40714</v>
      </c>
      <c r="H166" s="72">
        <v>2</v>
      </c>
      <c r="I166" s="72" t="s">
        <v>30</v>
      </c>
      <c r="J166" s="72" t="s">
        <v>189</v>
      </c>
      <c r="K166" s="72" t="s">
        <v>190</v>
      </c>
    </row>
    <row r="167" spans="1:11" ht="12.75" customHeight="1" x14ac:dyDescent="0.15">
      <c r="A167" s="72" t="s">
        <v>177</v>
      </c>
      <c r="B167" s="72" t="s">
        <v>178</v>
      </c>
      <c r="C167" s="72" t="s">
        <v>179</v>
      </c>
      <c r="D167" s="72">
        <v>1</v>
      </c>
      <c r="E167" s="72" t="s">
        <v>31</v>
      </c>
      <c r="F167" s="74">
        <v>40715</v>
      </c>
      <c r="G167" s="74">
        <v>40717</v>
      </c>
      <c r="H167" s="72">
        <v>2</v>
      </c>
      <c r="I167" s="72" t="s">
        <v>30</v>
      </c>
      <c r="J167" s="72" t="s">
        <v>189</v>
      </c>
      <c r="K167" s="72" t="s">
        <v>190</v>
      </c>
    </row>
    <row r="168" spans="1:11" ht="12.75" customHeight="1" x14ac:dyDescent="0.15">
      <c r="A168" s="72" t="s">
        <v>177</v>
      </c>
      <c r="B168" s="72" t="s">
        <v>178</v>
      </c>
      <c r="C168" s="72" t="s">
        <v>179</v>
      </c>
      <c r="D168" s="72">
        <v>1</v>
      </c>
      <c r="E168" s="72" t="s">
        <v>31</v>
      </c>
      <c r="F168" s="74">
        <v>40723</v>
      </c>
      <c r="G168" s="74">
        <v>40725</v>
      </c>
      <c r="H168" s="72">
        <v>2</v>
      </c>
      <c r="I168" s="72" t="s">
        <v>30</v>
      </c>
      <c r="J168" s="72" t="s">
        <v>189</v>
      </c>
      <c r="K168" s="72" t="s">
        <v>190</v>
      </c>
    </row>
    <row r="169" spans="1:11" ht="12.75" customHeight="1" x14ac:dyDescent="0.15">
      <c r="A169" s="72" t="s">
        <v>177</v>
      </c>
      <c r="B169" s="72" t="s">
        <v>178</v>
      </c>
      <c r="C169" s="72" t="s">
        <v>179</v>
      </c>
      <c r="D169" s="72">
        <v>1</v>
      </c>
      <c r="E169" s="72" t="s">
        <v>188</v>
      </c>
      <c r="F169" s="74">
        <v>40729</v>
      </c>
      <c r="G169" s="74">
        <v>40731</v>
      </c>
      <c r="H169" s="72">
        <v>2</v>
      </c>
      <c r="I169" s="72" t="s">
        <v>30</v>
      </c>
      <c r="J169" s="72" t="s">
        <v>189</v>
      </c>
      <c r="K169" s="72" t="s">
        <v>190</v>
      </c>
    </row>
    <row r="170" spans="1:11" ht="12.75" customHeight="1" x14ac:dyDescent="0.15">
      <c r="A170" s="72" t="s">
        <v>177</v>
      </c>
      <c r="B170" s="72" t="s">
        <v>178</v>
      </c>
      <c r="C170" s="72" t="s">
        <v>179</v>
      </c>
      <c r="D170" s="72">
        <v>1</v>
      </c>
      <c r="E170" s="72" t="s">
        <v>31</v>
      </c>
      <c r="F170" s="74">
        <v>40746</v>
      </c>
      <c r="G170" s="74">
        <v>40747</v>
      </c>
      <c r="H170" s="72">
        <v>1</v>
      </c>
      <c r="I170" s="72" t="s">
        <v>30</v>
      </c>
      <c r="J170" s="72" t="s">
        <v>189</v>
      </c>
      <c r="K170" s="72" t="s">
        <v>190</v>
      </c>
    </row>
    <row r="171" spans="1:11" ht="12.75" customHeight="1" x14ac:dyDescent="0.15">
      <c r="A171" s="72" t="s">
        <v>177</v>
      </c>
      <c r="B171" s="72" t="s">
        <v>178</v>
      </c>
      <c r="C171" s="72" t="s">
        <v>179</v>
      </c>
      <c r="D171" s="72">
        <v>1</v>
      </c>
      <c r="E171" s="72" t="s">
        <v>188</v>
      </c>
      <c r="F171" s="74">
        <v>40747</v>
      </c>
      <c r="G171" s="74">
        <v>40749</v>
      </c>
      <c r="H171" s="72">
        <v>2</v>
      </c>
      <c r="I171" s="72" t="s">
        <v>30</v>
      </c>
      <c r="J171" s="72" t="s">
        <v>189</v>
      </c>
      <c r="K171" s="72" t="s">
        <v>190</v>
      </c>
    </row>
    <row r="172" spans="1:11" ht="12.75" customHeight="1" x14ac:dyDescent="0.15">
      <c r="A172" s="72" t="s">
        <v>177</v>
      </c>
      <c r="B172" s="72" t="s">
        <v>178</v>
      </c>
      <c r="C172" s="72" t="s">
        <v>179</v>
      </c>
      <c r="D172" s="72">
        <v>1</v>
      </c>
      <c r="E172" s="72" t="s">
        <v>31</v>
      </c>
      <c r="F172" s="74">
        <v>40750</v>
      </c>
      <c r="G172" s="74">
        <v>40751</v>
      </c>
      <c r="H172" s="72">
        <v>1</v>
      </c>
      <c r="I172" s="72" t="s">
        <v>30</v>
      </c>
      <c r="J172" s="72" t="s">
        <v>189</v>
      </c>
      <c r="K172" s="72" t="s">
        <v>190</v>
      </c>
    </row>
    <row r="173" spans="1:11" ht="12.75" customHeight="1" x14ac:dyDescent="0.15">
      <c r="A173" s="72" t="s">
        <v>177</v>
      </c>
      <c r="B173" s="72" t="s">
        <v>178</v>
      </c>
      <c r="C173" s="72" t="s">
        <v>179</v>
      </c>
      <c r="D173" s="72">
        <v>1</v>
      </c>
      <c r="E173" s="72" t="s">
        <v>31</v>
      </c>
      <c r="F173" s="74">
        <v>40756</v>
      </c>
      <c r="G173" s="74">
        <v>40757</v>
      </c>
      <c r="H173" s="72">
        <v>1</v>
      </c>
      <c r="I173" s="72" t="s">
        <v>30</v>
      </c>
      <c r="J173" s="72" t="s">
        <v>189</v>
      </c>
      <c r="K173" s="72" t="s">
        <v>190</v>
      </c>
    </row>
    <row r="174" spans="1:11" ht="12.75" customHeight="1" x14ac:dyDescent="0.15">
      <c r="A174" s="72" t="s">
        <v>177</v>
      </c>
      <c r="B174" s="72" t="s">
        <v>178</v>
      </c>
      <c r="C174" s="72" t="s">
        <v>179</v>
      </c>
      <c r="D174" s="72">
        <v>1</v>
      </c>
      <c r="E174" s="72" t="s">
        <v>31</v>
      </c>
      <c r="F174" s="74">
        <v>40763</v>
      </c>
      <c r="G174" s="74">
        <v>40764</v>
      </c>
      <c r="H174" s="72">
        <v>1</v>
      </c>
      <c r="I174" s="72" t="s">
        <v>30</v>
      </c>
      <c r="J174" s="72" t="s">
        <v>189</v>
      </c>
      <c r="K174" s="72" t="s">
        <v>190</v>
      </c>
    </row>
    <row r="175" spans="1:11" ht="12.75" customHeight="1" x14ac:dyDescent="0.15">
      <c r="A175" s="72" t="s">
        <v>177</v>
      </c>
      <c r="B175" s="72" t="s">
        <v>178</v>
      </c>
      <c r="C175" s="72" t="s">
        <v>179</v>
      </c>
      <c r="D175" s="72">
        <v>1</v>
      </c>
      <c r="E175" s="72" t="s">
        <v>31</v>
      </c>
      <c r="F175" s="74">
        <v>40765</v>
      </c>
      <c r="G175" s="74">
        <v>40766</v>
      </c>
      <c r="H175" s="72">
        <v>1</v>
      </c>
      <c r="I175" s="72" t="s">
        <v>30</v>
      </c>
      <c r="J175" s="72" t="s">
        <v>189</v>
      </c>
      <c r="K175" s="72" t="s">
        <v>190</v>
      </c>
    </row>
    <row r="176" spans="1:11" ht="12.75" customHeight="1" x14ac:dyDescent="0.15">
      <c r="A176" s="72" t="s">
        <v>177</v>
      </c>
      <c r="B176" s="72" t="s">
        <v>178</v>
      </c>
      <c r="C176" s="72" t="s">
        <v>179</v>
      </c>
      <c r="D176" s="72">
        <v>1</v>
      </c>
      <c r="E176" s="72" t="s">
        <v>31</v>
      </c>
      <c r="F176" s="74">
        <v>40770</v>
      </c>
      <c r="G176" s="74">
        <v>40775</v>
      </c>
      <c r="H176" s="72">
        <v>5</v>
      </c>
      <c r="I176" s="72" t="s">
        <v>30</v>
      </c>
      <c r="J176" s="72" t="s">
        <v>189</v>
      </c>
      <c r="K176" s="72" t="s">
        <v>190</v>
      </c>
    </row>
    <row r="177" spans="1:11" ht="12.75" customHeight="1" x14ac:dyDescent="0.15">
      <c r="A177" s="72" t="s">
        <v>177</v>
      </c>
      <c r="B177" s="72" t="s">
        <v>180</v>
      </c>
      <c r="C177" s="72" t="s">
        <v>181</v>
      </c>
      <c r="D177" s="72">
        <v>1</v>
      </c>
      <c r="E177" s="72" t="s">
        <v>31</v>
      </c>
      <c r="F177" s="74">
        <v>40691</v>
      </c>
      <c r="G177" s="74">
        <v>40692</v>
      </c>
      <c r="H177" s="72">
        <v>1</v>
      </c>
      <c r="I177" s="72" t="s">
        <v>30</v>
      </c>
      <c r="J177" s="72" t="s">
        <v>189</v>
      </c>
      <c r="K177" s="72" t="s">
        <v>190</v>
      </c>
    </row>
    <row r="178" spans="1:11" ht="12.75" customHeight="1" x14ac:dyDescent="0.15">
      <c r="A178" s="72" t="s">
        <v>177</v>
      </c>
      <c r="B178" s="72" t="s">
        <v>180</v>
      </c>
      <c r="C178" s="72" t="s">
        <v>181</v>
      </c>
      <c r="D178" s="72">
        <v>1</v>
      </c>
      <c r="E178" s="72" t="s">
        <v>31</v>
      </c>
      <c r="F178" s="74">
        <v>40729</v>
      </c>
      <c r="G178" s="74">
        <v>40730</v>
      </c>
      <c r="H178" s="72">
        <v>1</v>
      </c>
      <c r="I178" s="72" t="s">
        <v>30</v>
      </c>
      <c r="J178" s="72" t="s">
        <v>189</v>
      </c>
      <c r="K178" s="72" t="s">
        <v>190</v>
      </c>
    </row>
    <row r="179" spans="1:11" ht="12.75" customHeight="1" x14ac:dyDescent="0.15">
      <c r="A179" s="72" t="s">
        <v>177</v>
      </c>
      <c r="B179" s="72" t="s">
        <v>180</v>
      </c>
      <c r="C179" s="72" t="s">
        <v>181</v>
      </c>
      <c r="D179" s="72">
        <v>1</v>
      </c>
      <c r="E179" s="72" t="s">
        <v>31</v>
      </c>
      <c r="F179" s="74">
        <v>40738</v>
      </c>
      <c r="G179" s="74">
        <v>40739</v>
      </c>
      <c r="H179" s="72">
        <v>1</v>
      </c>
      <c r="I179" s="72" t="s">
        <v>30</v>
      </c>
      <c r="J179" s="72" t="s">
        <v>189</v>
      </c>
      <c r="K179" s="72" t="s">
        <v>190</v>
      </c>
    </row>
    <row r="180" spans="1:11" ht="12.75" customHeight="1" x14ac:dyDescent="0.15">
      <c r="A180" s="72" t="s">
        <v>177</v>
      </c>
      <c r="B180" s="72" t="s">
        <v>180</v>
      </c>
      <c r="C180" s="72" t="s">
        <v>181</v>
      </c>
      <c r="D180" s="72">
        <v>1</v>
      </c>
      <c r="E180" s="72" t="s">
        <v>31</v>
      </c>
      <c r="F180" s="74">
        <v>40740</v>
      </c>
      <c r="G180" s="74">
        <v>40741</v>
      </c>
      <c r="H180" s="72">
        <v>1</v>
      </c>
      <c r="I180" s="72" t="s">
        <v>30</v>
      </c>
      <c r="J180" s="72" t="s">
        <v>189</v>
      </c>
      <c r="K180" s="72" t="s">
        <v>190</v>
      </c>
    </row>
    <row r="181" spans="1:11" ht="12.75" customHeight="1" x14ac:dyDescent="0.15">
      <c r="A181" s="72" t="s">
        <v>177</v>
      </c>
      <c r="B181" s="72" t="s">
        <v>180</v>
      </c>
      <c r="C181" s="72" t="s">
        <v>181</v>
      </c>
      <c r="D181" s="72">
        <v>1</v>
      </c>
      <c r="E181" s="72" t="s">
        <v>31</v>
      </c>
      <c r="F181" s="74">
        <v>40745</v>
      </c>
      <c r="G181" s="74">
        <v>40746</v>
      </c>
      <c r="H181" s="72">
        <v>1</v>
      </c>
      <c r="I181" s="72" t="s">
        <v>30</v>
      </c>
      <c r="J181" s="72" t="s">
        <v>189</v>
      </c>
      <c r="K181" s="72" t="s">
        <v>190</v>
      </c>
    </row>
    <row r="182" spans="1:11" ht="12.75" customHeight="1" x14ac:dyDescent="0.15">
      <c r="A182" s="72" t="s">
        <v>177</v>
      </c>
      <c r="B182" s="72" t="s">
        <v>180</v>
      </c>
      <c r="C182" s="72" t="s">
        <v>181</v>
      </c>
      <c r="D182" s="72">
        <v>1</v>
      </c>
      <c r="E182" s="72" t="s">
        <v>31</v>
      </c>
      <c r="F182" s="74">
        <v>40747</v>
      </c>
      <c r="G182" s="74">
        <v>40748</v>
      </c>
      <c r="H182" s="72">
        <v>1</v>
      </c>
      <c r="I182" s="72" t="s">
        <v>30</v>
      </c>
      <c r="J182" s="72" t="s">
        <v>189</v>
      </c>
      <c r="K182" s="72" t="s">
        <v>190</v>
      </c>
    </row>
    <row r="183" spans="1:11" ht="12.75" customHeight="1" x14ac:dyDescent="0.15">
      <c r="A183" s="72" t="s">
        <v>177</v>
      </c>
      <c r="B183" s="72" t="s">
        <v>180</v>
      </c>
      <c r="C183" s="72" t="s">
        <v>181</v>
      </c>
      <c r="D183" s="72">
        <v>1</v>
      </c>
      <c r="E183" s="72" t="s">
        <v>31</v>
      </c>
      <c r="F183" s="74">
        <v>40761</v>
      </c>
      <c r="G183" s="74">
        <v>40762</v>
      </c>
      <c r="H183" s="72">
        <v>1</v>
      </c>
      <c r="I183" s="72" t="s">
        <v>30</v>
      </c>
      <c r="J183" s="72" t="s">
        <v>189</v>
      </c>
      <c r="K183" s="72" t="s">
        <v>190</v>
      </c>
    </row>
    <row r="184" spans="1:11" ht="12.75" customHeight="1" x14ac:dyDescent="0.15">
      <c r="A184" s="72" t="s">
        <v>177</v>
      </c>
      <c r="B184" s="72" t="s">
        <v>180</v>
      </c>
      <c r="C184" s="72" t="s">
        <v>181</v>
      </c>
      <c r="D184" s="72">
        <v>1</v>
      </c>
      <c r="E184" s="72" t="s">
        <v>31</v>
      </c>
      <c r="F184" s="74">
        <v>40763</v>
      </c>
      <c r="G184" s="74">
        <v>40765</v>
      </c>
      <c r="H184" s="72">
        <v>2</v>
      </c>
      <c r="I184" s="72" t="s">
        <v>30</v>
      </c>
      <c r="J184" s="72" t="s">
        <v>189</v>
      </c>
      <c r="K184" s="72" t="s">
        <v>190</v>
      </c>
    </row>
    <row r="185" spans="1:11" ht="12.75" customHeight="1" x14ac:dyDescent="0.15">
      <c r="A185" s="72" t="s">
        <v>177</v>
      </c>
      <c r="B185" s="72" t="s">
        <v>180</v>
      </c>
      <c r="C185" s="72" t="s">
        <v>181</v>
      </c>
      <c r="D185" s="72">
        <v>1</v>
      </c>
      <c r="E185" s="72" t="s">
        <v>31</v>
      </c>
      <c r="F185" s="74">
        <v>40766</v>
      </c>
      <c r="G185" s="74">
        <v>40767</v>
      </c>
      <c r="H185" s="72">
        <v>1</v>
      </c>
      <c r="I185" s="72" t="s">
        <v>30</v>
      </c>
      <c r="J185" s="72" t="s">
        <v>189</v>
      </c>
      <c r="K185" s="72" t="s">
        <v>190</v>
      </c>
    </row>
    <row r="186" spans="1:11" ht="12.75" customHeight="1" x14ac:dyDescent="0.15">
      <c r="A186" s="72" t="s">
        <v>177</v>
      </c>
      <c r="B186" s="72" t="s">
        <v>180</v>
      </c>
      <c r="C186" s="72" t="s">
        <v>181</v>
      </c>
      <c r="D186" s="72">
        <v>1</v>
      </c>
      <c r="E186" s="72" t="s">
        <v>31</v>
      </c>
      <c r="F186" s="74">
        <v>40770</v>
      </c>
      <c r="G186" s="74">
        <v>40774</v>
      </c>
      <c r="H186" s="72">
        <v>4</v>
      </c>
      <c r="I186" s="72" t="s">
        <v>30</v>
      </c>
      <c r="J186" s="72" t="s">
        <v>189</v>
      </c>
      <c r="K186" s="72" t="s">
        <v>190</v>
      </c>
    </row>
    <row r="187" spans="1:11" ht="12.75" customHeight="1" x14ac:dyDescent="0.15">
      <c r="A187" s="72" t="s">
        <v>177</v>
      </c>
      <c r="B187" s="72" t="s">
        <v>182</v>
      </c>
      <c r="C187" s="72" t="s">
        <v>183</v>
      </c>
      <c r="D187" s="72">
        <v>3</v>
      </c>
      <c r="E187" s="72" t="s">
        <v>188</v>
      </c>
      <c r="F187" s="74">
        <v>40688</v>
      </c>
      <c r="G187" s="74">
        <v>40696</v>
      </c>
      <c r="H187" s="72">
        <v>8</v>
      </c>
      <c r="I187" s="72" t="s">
        <v>30</v>
      </c>
      <c r="J187" s="72" t="s">
        <v>189</v>
      </c>
      <c r="K187" s="72" t="s">
        <v>190</v>
      </c>
    </row>
    <row r="188" spans="1:11" ht="12.75" customHeight="1" x14ac:dyDescent="0.15">
      <c r="A188" s="72" t="s">
        <v>177</v>
      </c>
      <c r="B188" s="72" t="s">
        <v>182</v>
      </c>
      <c r="C188" s="72" t="s">
        <v>183</v>
      </c>
      <c r="D188" s="72">
        <v>3</v>
      </c>
      <c r="E188" s="72" t="s">
        <v>31</v>
      </c>
      <c r="F188" s="74">
        <v>40696</v>
      </c>
      <c r="G188" s="74">
        <v>40697</v>
      </c>
      <c r="H188" s="72">
        <v>1</v>
      </c>
      <c r="I188" s="72" t="s">
        <v>30</v>
      </c>
      <c r="J188" s="72" t="s">
        <v>189</v>
      </c>
      <c r="K188" s="72" t="s">
        <v>190</v>
      </c>
    </row>
    <row r="189" spans="1:11" ht="12.75" customHeight="1" x14ac:dyDescent="0.15">
      <c r="A189" s="72" t="s">
        <v>177</v>
      </c>
      <c r="B189" s="72" t="s">
        <v>182</v>
      </c>
      <c r="C189" s="72" t="s">
        <v>183</v>
      </c>
      <c r="D189" s="72">
        <v>3</v>
      </c>
      <c r="E189" s="72" t="s">
        <v>188</v>
      </c>
      <c r="F189" s="74">
        <v>40705</v>
      </c>
      <c r="G189" s="74">
        <v>40706</v>
      </c>
      <c r="H189" s="72">
        <v>1</v>
      </c>
      <c r="I189" s="72" t="s">
        <v>30</v>
      </c>
      <c r="J189" s="72" t="s">
        <v>189</v>
      </c>
      <c r="K189" s="72" t="s">
        <v>190</v>
      </c>
    </row>
    <row r="190" spans="1:11" ht="12.75" customHeight="1" x14ac:dyDescent="0.15">
      <c r="A190" s="72" t="s">
        <v>177</v>
      </c>
      <c r="B190" s="72" t="s">
        <v>182</v>
      </c>
      <c r="C190" s="72" t="s">
        <v>183</v>
      </c>
      <c r="D190" s="72">
        <v>3</v>
      </c>
      <c r="E190" s="72" t="s">
        <v>31</v>
      </c>
      <c r="F190" s="74">
        <v>40706</v>
      </c>
      <c r="G190" s="74">
        <v>40714</v>
      </c>
      <c r="H190" s="72">
        <v>8</v>
      </c>
      <c r="I190" s="72" t="s">
        <v>30</v>
      </c>
      <c r="J190" s="72" t="s">
        <v>189</v>
      </c>
      <c r="K190" s="72" t="s">
        <v>190</v>
      </c>
    </row>
    <row r="191" spans="1:11" ht="12.75" customHeight="1" x14ac:dyDescent="0.15">
      <c r="A191" s="72" t="s">
        <v>177</v>
      </c>
      <c r="B191" s="72" t="s">
        <v>182</v>
      </c>
      <c r="C191" s="72" t="s">
        <v>183</v>
      </c>
      <c r="D191" s="72">
        <v>3</v>
      </c>
      <c r="E191" s="72" t="s">
        <v>31</v>
      </c>
      <c r="F191" s="74">
        <v>40720</v>
      </c>
      <c r="G191" s="74">
        <v>40725</v>
      </c>
      <c r="H191" s="72">
        <v>5</v>
      </c>
      <c r="I191" s="72" t="s">
        <v>30</v>
      </c>
      <c r="J191" s="72" t="s">
        <v>189</v>
      </c>
      <c r="K191" s="72" t="s">
        <v>190</v>
      </c>
    </row>
    <row r="192" spans="1:11" ht="12.75" customHeight="1" x14ac:dyDescent="0.15">
      <c r="A192" s="72" t="s">
        <v>177</v>
      </c>
      <c r="B192" s="72" t="s">
        <v>182</v>
      </c>
      <c r="C192" s="72" t="s">
        <v>183</v>
      </c>
      <c r="D192" s="72">
        <v>3</v>
      </c>
      <c r="E192" s="72" t="s">
        <v>188</v>
      </c>
      <c r="F192" s="74">
        <v>40726</v>
      </c>
      <c r="G192" s="74">
        <v>40729</v>
      </c>
      <c r="H192" s="72">
        <v>3</v>
      </c>
      <c r="I192" s="72" t="s">
        <v>30</v>
      </c>
      <c r="J192" s="72" t="s">
        <v>189</v>
      </c>
      <c r="K192" s="72" t="s">
        <v>190</v>
      </c>
    </row>
    <row r="193" spans="1:11" ht="12.75" customHeight="1" x14ac:dyDescent="0.15">
      <c r="A193" s="72" t="s">
        <v>177</v>
      </c>
      <c r="B193" s="72" t="s">
        <v>182</v>
      </c>
      <c r="C193" s="72" t="s">
        <v>183</v>
      </c>
      <c r="D193" s="72">
        <v>3</v>
      </c>
      <c r="E193" s="72" t="s">
        <v>31</v>
      </c>
      <c r="F193" s="74">
        <v>40729</v>
      </c>
      <c r="G193" s="74">
        <v>40733</v>
      </c>
      <c r="H193" s="72">
        <v>4</v>
      </c>
      <c r="I193" s="72" t="s">
        <v>30</v>
      </c>
      <c r="J193" s="72" t="s">
        <v>189</v>
      </c>
      <c r="K193" s="72" t="s">
        <v>190</v>
      </c>
    </row>
    <row r="194" spans="1:11" ht="12.75" customHeight="1" x14ac:dyDescent="0.15">
      <c r="A194" s="72" t="s">
        <v>177</v>
      </c>
      <c r="B194" s="72" t="s">
        <v>182</v>
      </c>
      <c r="C194" s="72" t="s">
        <v>183</v>
      </c>
      <c r="D194" s="72">
        <v>3</v>
      </c>
      <c r="E194" s="72" t="s">
        <v>31</v>
      </c>
      <c r="F194" s="74">
        <v>40738</v>
      </c>
      <c r="G194" s="74">
        <v>40739</v>
      </c>
      <c r="H194" s="72">
        <v>1</v>
      </c>
      <c r="I194" s="72" t="s">
        <v>30</v>
      </c>
      <c r="J194" s="72" t="s">
        <v>189</v>
      </c>
      <c r="K194" s="72" t="s">
        <v>190</v>
      </c>
    </row>
    <row r="195" spans="1:11" ht="12.75" customHeight="1" x14ac:dyDescent="0.15">
      <c r="A195" s="72" t="s">
        <v>177</v>
      </c>
      <c r="B195" s="72" t="s">
        <v>182</v>
      </c>
      <c r="C195" s="72" t="s">
        <v>183</v>
      </c>
      <c r="D195" s="72">
        <v>3</v>
      </c>
      <c r="E195" s="72" t="s">
        <v>31</v>
      </c>
      <c r="F195" s="74">
        <v>40755</v>
      </c>
      <c r="G195" s="74">
        <v>40756</v>
      </c>
      <c r="H195" s="72">
        <v>1</v>
      </c>
      <c r="I195" s="72" t="s">
        <v>30</v>
      </c>
      <c r="J195" s="72" t="s">
        <v>189</v>
      </c>
      <c r="K195" s="72" t="s">
        <v>190</v>
      </c>
    </row>
    <row r="196" spans="1:11" ht="12.75" customHeight="1" x14ac:dyDescent="0.15">
      <c r="A196" s="72" t="s">
        <v>177</v>
      </c>
      <c r="B196" s="72" t="s">
        <v>182</v>
      </c>
      <c r="C196" s="72" t="s">
        <v>183</v>
      </c>
      <c r="D196" s="72">
        <v>3</v>
      </c>
      <c r="E196" s="72" t="s">
        <v>31</v>
      </c>
      <c r="F196" s="74">
        <v>40759</v>
      </c>
      <c r="G196" s="74">
        <v>40760</v>
      </c>
      <c r="H196" s="72">
        <v>1</v>
      </c>
      <c r="I196" s="72" t="s">
        <v>30</v>
      </c>
      <c r="J196" s="72" t="s">
        <v>189</v>
      </c>
      <c r="K196" s="72" t="s">
        <v>190</v>
      </c>
    </row>
    <row r="197" spans="1:11" ht="12.75" customHeight="1" x14ac:dyDescent="0.15">
      <c r="A197" s="72" t="s">
        <v>177</v>
      </c>
      <c r="B197" s="72" t="s">
        <v>197</v>
      </c>
      <c r="C197" s="72" t="s">
        <v>198</v>
      </c>
      <c r="D197" s="72">
        <v>2</v>
      </c>
      <c r="E197" s="72" t="s">
        <v>31</v>
      </c>
      <c r="F197" s="74">
        <v>40690</v>
      </c>
      <c r="G197" s="74">
        <v>40693</v>
      </c>
      <c r="H197" s="72">
        <v>3</v>
      </c>
      <c r="I197" s="72" t="s">
        <v>30</v>
      </c>
      <c r="J197" s="72" t="s">
        <v>189</v>
      </c>
      <c r="K197" s="72" t="s">
        <v>190</v>
      </c>
    </row>
    <row r="198" spans="1:11" ht="12.75" customHeight="1" x14ac:dyDescent="0.15">
      <c r="A198" s="72" t="s">
        <v>177</v>
      </c>
      <c r="B198" s="72" t="s">
        <v>197</v>
      </c>
      <c r="C198" s="72" t="s">
        <v>198</v>
      </c>
      <c r="D198" s="72">
        <v>2</v>
      </c>
      <c r="E198" s="72" t="s">
        <v>31</v>
      </c>
      <c r="F198" s="74">
        <v>40729</v>
      </c>
      <c r="G198" s="74">
        <v>40730</v>
      </c>
      <c r="H198" s="72">
        <v>1</v>
      </c>
      <c r="I198" s="72" t="s">
        <v>30</v>
      </c>
      <c r="J198" s="72" t="s">
        <v>189</v>
      </c>
      <c r="K198" s="72" t="s">
        <v>190</v>
      </c>
    </row>
    <row r="199" spans="1:11" ht="12.75" customHeight="1" x14ac:dyDescent="0.15">
      <c r="A199" s="72" t="s">
        <v>177</v>
      </c>
      <c r="B199" s="72" t="s">
        <v>197</v>
      </c>
      <c r="C199" s="72" t="s">
        <v>198</v>
      </c>
      <c r="D199" s="72">
        <v>2</v>
      </c>
      <c r="E199" s="72" t="s">
        <v>31</v>
      </c>
      <c r="F199" s="74">
        <v>40748</v>
      </c>
      <c r="G199" s="74">
        <v>40749</v>
      </c>
      <c r="H199" s="72">
        <v>1</v>
      </c>
      <c r="I199" s="72" t="s">
        <v>30</v>
      </c>
      <c r="J199" s="72" t="s">
        <v>189</v>
      </c>
      <c r="K199" s="72" t="s">
        <v>190</v>
      </c>
    </row>
    <row r="200" spans="1:11" ht="12.75" customHeight="1" x14ac:dyDescent="0.15">
      <c r="A200" s="72" t="s">
        <v>177</v>
      </c>
      <c r="B200" s="72" t="s">
        <v>197</v>
      </c>
      <c r="C200" s="72" t="s">
        <v>198</v>
      </c>
      <c r="D200" s="72">
        <v>2</v>
      </c>
      <c r="E200" s="72" t="s">
        <v>31</v>
      </c>
      <c r="F200" s="74">
        <v>40756</v>
      </c>
      <c r="G200" s="74">
        <v>40757</v>
      </c>
      <c r="H200" s="72">
        <v>1</v>
      </c>
      <c r="I200" s="72" t="s">
        <v>30</v>
      </c>
      <c r="J200" s="72" t="s">
        <v>189</v>
      </c>
      <c r="K200" s="72" t="s">
        <v>190</v>
      </c>
    </row>
    <row r="201" spans="1:11" ht="12.75" customHeight="1" x14ac:dyDescent="0.15">
      <c r="A201" s="73" t="s">
        <v>177</v>
      </c>
      <c r="B201" s="73" t="s">
        <v>197</v>
      </c>
      <c r="C201" s="73" t="s">
        <v>198</v>
      </c>
      <c r="D201" s="73">
        <v>2</v>
      </c>
      <c r="E201" s="73" t="s">
        <v>31</v>
      </c>
      <c r="F201" s="159">
        <v>40770</v>
      </c>
      <c r="G201" s="159">
        <v>40772</v>
      </c>
      <c r="H201" s="73">
        <v>2</v>
      </c>
      <c r="I201" s="73" t="s">
        <v>30</v>
      </c>
      <c r="J201" s="73" t="s">
        <v>189</v>
      </c>
      <c r="K201" s="73" t="s">
        <v>190</v>
      </c>
    </row>
    <row r="202" spans="1:11" ht="12.75" customHeight="1" x14ac:dyDescent="0.15">
      <c r="A202" s="33"/>
      <c r="B202" s="62">
        <f>SUM(IF(FREQUENCY(MATCH(B156:B201,B156:B201,0),MATCH(B156:B201,B156:B201,0))&gt;0,1))</f>
        <v>6</v>
      </c>
      <c r="C202" s="62"/>
      <c r="D202" s="62"/>
      <c r="E202" s="29">
        <f>COUNTA(E156:E201)</f>
        <v>46</v>
      </c>
      <c r="F202" s="29"/>
      <c r="G202" s="29"/>
      <c r="H202" s="29">
        <f>SUM(H156:H201)</f>
        <v>93</v>
      </c>
      <c r="I202" s="33"/>
      <c r="J202" s="33"/>
      <c r="K202" s="33"/>
    </row>
    <row r="203" spans="1:11" ht="12.75" customHeight="1" x14ac:dyDescent="0.15">
      <c r="A203" s="33"/>
      <c r="B203" s="62"/>
      <c r="C203" s="62"/>
      <c r="D203" s="62"/>
      <c r="E203" s="29"/>
      <c r="F203" s="29"/>
      <c r="G203" s="29"/>
      <c r="H203" s="29"/>
      <c r="I203" s="33"/>
      <c r="J203" s="33"/>
      <c r="K203" s="33"/>
    </row>
    <row r="204" spans="1:11" ht="12.75" customHeight="1" x14ac:dyDescent="0.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</row>
    <row r="205" spans="1:11" ht="12.75" customHeight="1" x14ac:dyDescent="0.2">
      <c r="A205" s="33"/>
      <c r="D205" s="118" t="s">
        <v>225</v>
      </c>
      <c r="E205" s="115"/>
      <c r="F205" s="115"/>
      <c r="G205" s="29"/>
      <c r="H205" s="29"/>
      <c r="I205" s="33"/>
      <c r="J205" s="33"/>
      <c r="K205" s="33"/>
    </row>
    <row r="206" spans="1:11" ht="12.75" customHeight="1" x14ac:dyDescent="0.2">
      <c r="A206" s="33"/>
      <c r="C206" s="116"/>
      <c r="D206" s="117" t="s">
        <v>122</v>
      </c>
      <c r="E206" s="98">
        <f>SUM(B37+B154+B202)</f>
        <v>24</v>
      </c>
      <c r="F206" s="115"/>
      <c r="G206" s="29"/>
      <c r="H206" s="29"/>
      <c r="I206" s="33"/>
      <c r="J206" s="33"/>
      <c r="K206" s="33"/>
    </row>
    <row r="207" spans="1:11" ht="12.75" customHeight="1" x14ac:dyDescent="0.2">
      <c r="A207" s="33"/>
      <c r="C207" s="116"/>
      <c r="D207" s="117" t="s">
        <v>123</v>
      </c>
      <c r="E207" s="98">
        <f>SUM(E37+E154+E202)</f>
        <v>196</v>
      </c>
      <c r="F207" s="115"/>
      <c r="G207" s="29"/>
      <c r="H207" s="29"/>
      <c r="I207" s="33"/>
      <c r="J207" s="33"/>
      <c r="K207" s="33"/>
    </row>
    <row r="208" spans="1:11" ht="12.75" customHeight="1" x14ac:dyDescent="0.2">
      <c r="A208" s="33"/>
      <c r="C208" s="116"/>
      <c r="D208" s="117" t="s">
        <v>124</v>
      </c>
      <c r="E208" s="98">
        <f>SUM(H37+H154+H202)</f>
        <v>365</v>
      </c>
      <c r="F208" s="115"/>
      <c r="G208" s="29"/>
      <c r="H208" s="29"/>
      <c r="I208" s="33"/>
      <c r="J208" s="33"/>
      <c r="K208" s="33"/>
    </row>
    <row r="209" spans="1:11" ht="12.75" customHeight="1" x14ac:dyDescent="0.2">
      <c r="A209" s="33"/>
      <c r="B209" s="116"/>
      <c r="C209" s="114"/>
      <c r="D209" s="114"/>
      <c r="E209" s="115"/>
      <c r="F209" s="115"/>
      <c r="G209" s="29"/>
      <c r="H209" s="29"/>
      <c r="I209" s="33"/>
      <c r="J209" s="33"/>
      <c r="K209" s="33"/>
    </row>
    <row r="210" spans="1:11" ht="12.75" customHeight="1" x14ac:dyDescent="0.2">
      <c r="A210" s="33"/>
      <c r="B210" s="103"/>
      <c r="C210" s="1"/>
      <c r="D210" s="118" t="s">
        <v>105</v>
      </c>
      <c r="E210" s="115"/>
      <c r="F210" s="115"/>
      <c r="G210" s="29"/>
      <c r="H210" s="29"/>
      <c r="I210" s="33"/>
      <c r="J210" s="33"/>
      <c r="K210" s="33"/>
    </row>
    <row r="211" spans="1:11" ht="12.75" customHeight="1" x14ac:dyDescent="0.2">
      <c r="A211" s="33"/>
      <c r="B211" s="116"/>
      <c r="C211" s="1"/>
      <c r="D211" s="100"/>
      <c r="E211" s="108" t="s">
        <v>91</v>
      </c>
      <c r="F211" s="108" t="s">
        <v>92</v>
      </c>
      <c r="G211" s="29"/>
      <c r="H211" s="29"/>
      <c r="I211" s="33"/>
      <c r="J211" s="33"/>
      <c r="K211" s="33"/>
    </row>
    <row r="212" spans="1:11" ht="12.75" customHeight="1" x14ac:dyDescent="0.2">
      <c r="A212" s="85"/>
      <c r="B212" s="103"/>
      <c r="C212" s="1"/>
      <c r="D212" s="119" t="s">
        <v>119</v>
      </c>
      <c r="E212" s="100"/>
      <c r="F212" s="100"/>
      <c r="G212" s="30"/>
      <c r="H212" s="86"/>
      <c r="I212" s="33"/>
      <c r="J212" s="33"/>
      <c r="K212" s="56"/>
    </row>
    <row r="213" spans="1:11" ht="12.75" customHeight="1" x14ac:dyDescent="0.2">
      <c r="A213" s="85"/>
      <c r="B213" s="103"/>
      <c r="C213" s="1"/>
      <c r="D213" s="152" t="s">
        <v>90</v>
      </c>
      <c r="E213" s="98">
        <f>COUNTIF(I2:I201, "*ELEV_BACT*")</f>
        <v>193</v>
      </c>
      <c r="F213" s="124">
        <f>E213/E215</f>
        <v>0.98469387755102045</v>
      </c>
      <c r="G213" s="30"/>
      <c r="H213" s="86"/>
      <c r="I213" s="33"/>
      <c r="J213" s="33"/>
      <c r="K213" s="56"/>
    </row>
    <row r="214" spans="1:11" ht="12.75" customHeight="1" x14ac:dyDescent="0.15">
      <c r="A214" s="29"/>
      <c r="B214" s="110"/>
      <c r="C214" s="1"/>
      <c r="D214" s="152" t="s">
        <v>221</v>
      </c>
      <c r="E214" s="121">
        <f>COUNTIF(I2:I201, "*SEWAGE*")</f>
        <v>3</v>
      </c>
      <c r="F214" s="113">
        <f>E214/E215</f>
        <v>1.5306122448979591E-2</v>
      </c>
      <c r="G214" s="33"/>
      <c r="H214" s="48"/>
      <c r="I214" s="33"/>
      <c r="J214" s="33"/>
      <c r="K214" s="33"/>
    </row>
    <row r="215" spans="1:11" ht="12.75" customHeight="1" x14ac:dyDescent="0.2">
      <c r="B215" s="103"/>
      <c r="C215" s="1"/>
      <c r="D215" s="122"/>
      <c r="E215" s="123">
        <f>SUM(E213:E214)</f>
        <v>196</v>
      </c>
      <c r="F215" s="111">
        <f>SUM(F213:F214)</f>
        <v>1</v>
      </c>
      <c r="G215" s="33"/>
      <c r="I215" s="84"/>
      <c r="J215" s="33"/>
      <c r="K215" s="33"/>
    </row>
    <row r="216" spans="1:11" ht="12.75" customHeight="1" x14ac:dyDescent="0.2">
      <c r="B216" s="103"/>
      <c r="C216" s="1"/>
      <c r="D216" s="119" t="s">
        <v>120</v>
      </c>
      <c r="E216" s="100"/>
      <c r="F216" s="120"/>
      <c r="H216" s="82"/>
      <c r="I216" s="83"/>
      <c r="J216" s="47"/>
      <c r="K216" s="90"/>
    </row>
    <row r="217" spans="1:11" ht="12.75" customHeight="1" x14ac:dyDescent="0.2">
      <c r="B217" s="103"/>
      <c r="C217" s="1"/>
      <c r="D217" s="152" t="s">
        <v>192</v>
      </c>
      <c r="E217" s="121">
        <f>COUNTIF(J2:J201, "*ECOLI*")</f>
        <v>196</v>
      </c>
      <c r="F217" s="113">
        <f>E217/(E217)</f>
        <v>1</v>
      </c>
      <c r="I217" s="91"/>
      <c r="J217" s="47"/>
      <c r="K217" s="90"/>
    </row>
    <row r="218" spans="1:11" ht="12.75" customHeight="1" x14ac:dyDescent="0.2">
      <c r="B218" s="103"/>
      <c r="C218" s="1"/>
      <c r="D218" s="122"/>
      <c r="E218" s="123">
        <f>SUM(E217:E217)</f>
        <v>196</v>
      </c>
      <c r="F218" s="111">
        <f>SUM(F217:F217)</f>
        <v>1</v>
      </c>
      <c r="I218" s="84"/>
      <c r="J218" s="33"/>
      <c r="K218" s="47"/>
    </row>
    <row r="219" spans="1:11" ht="12.75" customHeight="1" x14ac:dyDescent="0.2">
      <c r="B219" s="103"/>
      <c r="C219" s="1"/>
      <c r="D219" s="119" t="s">
        <v>121</v>
      </c>
      <c r="E219" s="100"/>
      <c r="F219" s="120"/>
      <c r="I219" s="83"/>
      <c r="J219" s="47"/>
      <c r="K219" s="90"/>
    </row>
    <row r="220" spans="1:11" ht="12.75" customHeight="1" x14ac:dyDescent="0.2">
      <c r="B220" s="103"/>
      <c r="C220" s="1"/>
      <c r="D220" s="152" t="s">
        <v>193</v>
      </c>
      <c r="E220" s="98">
        <f>COUNTIF(K2:K201, "*STORM*")</f>
        <v>1</v>
      </c>
      <c r="F220" s="124">
        <f>E220/E224</f>
        <v>5.1020408163265302E-3</v>
      </c>
      <c r="I220" s="72"/>
      <c r="J220" s="47"/>
      <c r="K220" s="90"/>
    </row>
    <row r="221" spans="1:11" ht="12.75" customHeight="1" x14ac:dyDescent="0.2">
      <c r="B221" s="103"/>
      <c r="C221" s="1"/>
      <c r="D221" s="152" t="s">
        <v>222</v>
      </c>
      <c r="E221" s="98">
        <f>COUNTIF(K2:K201, "*CSO*")</f>
        <v>1</v>
      </c>
      <c r="F221" s="124">
        <f>E221/E224</f>
        <v>5.1020408163265302E-3</v>
      </c>
      <c r="I221" s="72"/>
      <c r="J221" s="47"/>
      <c r="K221" s="90"/>
    </row>
    <row r="222" spans="1:11" ht="12.75" customHeight="1" x14ac:dyDescent="0.2">
      <c r="B222" s="103"/>
      <c r="C222" s="1"/>
      <c r="D222" s="152" t="s">
        <v>224</v>
      </c>
      <c r="E222" s="98">
        <f>COUNTIF(K3:K202, "*WILDLIFE*")</f>
        <v>1</v>
      </c>
      <c r="F222" s="124">
        <f>E222/E224</f>
        <v>5.1020408163265302E-3</v>
      </c>
      <c r="I222" s="72"/>
      <c r="J222" s="47"/>
      <c r="K222" s="90"/>
    </row>
    <row r="223" spans="1:11" ht="12.75" customHeight="1" x14ac:dyDescent="0.2">
      <c r="B223" s="103"/>
      <c r="C223" s="1"/>
      <c r="D223" s="152" t="s">
        <v>194</v>
      </c>
      <c r="E223" s="121">
        <f>COUNTIF(K2:K201, "*UNKNOWN*")</f>
        <v>193</v>
      </c>
      <c r="F223" s="113">
        <f>E223/E224</f>
        <v>0.98469387755102045</v>
      </c>
      <c r="I223" s="72"/>
      <c r="J223" s="47"/>
      <c r="K223" s="90"/>
    </row>
    <row r="224" spans="1:11" ht="12.75" customHeight="1" x14ac:dyDescent="0.2">
      <c r="B224" s="103"/>
      <c r="C224" s="103"/>
      <c r="D224" s="103"/>
      <c r="E224" s="123">
        <f>SUM(E220:E223)</f>
        <v>196</v>
      </c>
      <c r="F224" s="111">
        <f>SUM(F220:F223)</f>
        <v>1</v>
      </c>
      <c r="I224" s="72"/>
      <c r="J224" s="47"/>
      <c r="K224" s="90"/>
    </row>
    <row r="225" spans="9:11" ht="12.75" customHeight="1" x14ac:dyDescent="0.15">
      <c r="I225" s="72"/>
      <c r="J225" s="47"/>
      <c r="K225" s="90"/>
    </row>
    <row r="226" spans="9:11" ht="12.75" customHeight="1" x14ac:dyDescent="0.15">
      <c r="I226" s="72"/>
      <c r="J226" s="47"/>
      <c r="K226" s="90"/>
    </row>
    <row r="227" spans="9:11" ht="12" customHeight="1" x14ac:dyDescent="0.15">
      <c r="I227" s="24"/>
      <c r="J227" s="92"/>
      <c r="K227" s="24"/>
    </row>
  </sheetData>
  <sortState ref="A158:K203">
    <sortCondition ref="C158:C203"/>
    <sortCondition ref="F158:F203"/>
  </sortState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Indiana Beach Actions</oddHeader>
    <oddFooter>&amp;R&amp;P of &amp;N</oddFooter>
  </headerFooter>
  <rowBreaks count="1" manualBreakCount="1">
    <brk id="203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4"/>
  <sheetViews>
    <sheetView zoomScaleNormal="100" workbookViewId="0">
      <pane ySplit="2" topLeftCell="A3" activePane="bottomLeft" state="frozen"/>
      <selection pane="bottomLeft" activeCell="C38" sqref="C38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5" customWidth="1"/>
    <col min="4" max="4" width="6.5703125" style="35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8" t="s">
        <v>24</v>
      </c>
      <c r="C1" s="169"/>
      <c r="D1" s="169"/>
      <c r="E1" s="169"/>
      <c r="F1" s="169"/>
      <c r="G1" s="32"/>
      <c r="H1" s="166" t="s">
        <v>23</v>
      </c>
      <c r="I1" s="167"/>
      <c r="J1" s="167"/>
      <c r="K1" s="167"/>
      <c r="L1" s="167"/>
    </row>
    <row r="2" spans="1:148" s="8" customFormat="1" ht="48" customHeight="1" x14ac:dyDescent="0.2">
      <c r="A2" s="4" t="s">
        <v>12</v>
      </c>
      <c r="B2" s="3" t="s">
        <v>13</v>
      </c>
      <c r="C2" s="3" t="s">
        <v>11</v>
      </c>
      <c r="D2" s="3" t="s">
        <v>67</v>
      </c>
      <c r="E2" s="3" t="s">
        <v>3</v>
      </c>
      <c r="F2" s="3" t="s">
        <v>18</v>
      </c>
      <c r="G2" s="32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72" t="s">
        <v>139</v>
      </c>
      <c r="B3" s="72" t="s">
        <v>140</v>
      </c>
      <c r="C3" s="72" t="s">
        <v>141</v>
      </c>
      <c r="D3" s="72">
        <v>3</v>
      </c>
      <c r="E3" s="128">
        <v>1</v>
      </c>
      <c r="F3" s="128">
        <v>1</v>
      </c>
      <c r="G3" s="128"/>
      <c r="H3" s="128">
        <v>1</v>
      </c>
      <c r="I3" s="128"/>
      <c r="J3" s="128"/>
      <c r="K3" s="128"/>
      <c r="L3" s="128"/>
    </row>
    <row r="4" spans="1:148" ht="12.75" customHeight="1" x14ac:dyDescent="0.2">
      <c r="A4" s="72" t="s">
        <v>139</v>
      </c>
      <c r="B4" s="72" t="s">
        <v>142</v>
      </c>
      <c r="C4" s="72" t="s">
        <v>143</v>
      </c>
      <c r="D4" s="72">
        <v>3</v>
      </c>
      <c r="E4" s="129">
        <v>3</v>
      </c>
      <c r="F4" s="129">
        <v>7</v>
      </c>
      <c r="G4" s="129"/>
      <c r="H4" s="129">
        <v>1</v>
      </c>
      <c r="I4" s="129"/>
      <c r="J4" s="129">
        <v>2</v>
      </c>
      <c r="K4" s="129"/>
      <c r="L4" s="129"/>
    </row>
    <row r="5" spans="1:148" ht="12.75" customHeight="1" x14ac:dyDescent="0.2">
      <c r="A5" s="72" t="s">
        <v>139</v>
      </c>
      <c r="B5" s="72" t="s">
        <v>144</v>
      </c>
      <c r="C5" s="72" t="s">
        <v>145</v>
      </c>
      <c r="D5" s="72">
        <v>3</v>
      </c>
      <c r="E5" s="129">
        <v>2</v>
      </c>
      <c r="F5" s="129">
        <v>4</v>
      </c>
      <c r="G5" s="129"/>
      <c r="H5" s="129">
        <v>1</v>
      </c>
      <c r="I5" s="129"/>
      <c r="J5" s="129">
        <v>1</v>
      </c>
      <c r="K5" s="129"/>
      <c r="L5" s="129"/>
    </row>
    <row r="6" spans="1:148" ht="12.75" customHeight="1" x14ac:dyDescent="0.2">
      <c r="A6" s="72" t="s">
        <v>139</v>
      </c>
      <c r="B6" s="72" t="s">
        <v>146</v>
      </c>
      <c r="C6" s="72" t="s">
        <v>147</v>
      </c>
      <c r="D6" s="72">
        <v>3</v>
      </c>
      <c r="E6" s="129">
        <v>5</v>
      </c>
      <c r="F6" s="129">
        <v>10</v>
      </c>
      <c r="G6" s="129"/>
      <c r="H6" s="129">
        <v>1</v>
      </c>
      <c r="I6" s="129">
        <v>3</v>
      </c>
      <c r="J6" s="129">
        <v>1</v>
      </c>
      <c r="K6" s="129"/>
      <c r="L6" s="129"/>
    </row>
    <row r="7" spans="1:148" ht="12.75" customHeight="1" x14ac:dyDescent="0.2">
      <c r="A7" s="72" t="s">
        <v>139</v>
      </c>
      <c r="B7" s="72" t="s">
        <v>148</v>
      </c>
      <c r="C7" s="72" t="s">
        <v>149</v>
      </c>
      <c r="D7" s="72">
        <v>2</v>
      </c>
      <c r="E7" s="129">
        <v>4</v>
      </c>
      <c r="F7" s="129">
        <v>5</v>
      </c>
      <c r="G7" s="129"/>
      <c r="H7" s="129">
        <v>3</v>
      </c>
      <c r="I7" s="129">
        <v>1</v>
      </c>
      <c r="J7" s="129"/>
      <c r="K7" s="129"/>
      <c r="L7" s="129"/>
    </row>
    <row r="8" spans="1:148" ht="12.75" customHeight="1" x14ac:dyDescent="0.2">
      <c r="A8" s="72" t="s">
        <v>139</v>
      </c>
      <c r="B8" s="72" t="s">
        <v>150</v>
      </c>
      <c r="C8" s="72" t="s">
        <v>151</v>
      </c>
      <c r="D8" s="72">
        <v>3</v>
      </c>
      <c r="E8" s="129">
        <v>2</v>
      </c>
      <c r="F8" s="129">
        <v>2</v>
      </c>
      <c r="G8" s="129"/>
      <c r="H8" s="129">
        <v>2</v>
      </c>
      <c r="I8" s="129"/>
      <c r="J8" s="129"/>
      <c r="K8" s="129"/>
      <c r="L8" s="129"/>
    </row>
    <row r="9" spans="1:148" ht="12.75" customHeight="1" x14ac:dyDescent="0.2">
      <c r="A9" s="72" t="s">
        <v>139</v>
      </c>
      <c r="B9" s="72" t="s">
        <v>152</v>
      </c>
      <c r="C9" s="72" t="s">
        <v>153</v>
      </c>
      <c r="D9" s="72">
        <v>3</v>
      </c>
      <c r="E9" s="128">
        <v>2</v>
      </c>
      <c r="F9" s="128">
        <v>5</v>
      </c>
      <c r="G9" s="128"/>
      <c r="H9" s="128"/>
      <c r="I9" s="128">
        <v>1</v>
      </c>
      <c r="J9" s="128">
        <v>1</v>
      </c>
      <c r="K9" s="128"/>
      <c r="L9" s="128"/>
    </row>
    <row r="10" spans="1:148" ht="12.75" customHeight="1" x14ac:dyDescent="0.2">
      <c r="A10" s="73" t="s">
        <v>139</v>
      </c>
      <c r="B10" s="73" t="s">
        <v>154</v>
      </c>
      <c r="C10" s="73" t="s">
        <v>155</v>
      </c>
      <c r="D10" s="73">
        <v>1</v>
      </c>
      <c r="E10" s="68">
        <v>16</v>
      </c>
      <c r="F10" s="68">
        <v>24</v>
      </c>
      <c r="G10" s="68"/>
      <c r="H10" s="68">
        <v>13</v>
      </c>
      <c r="I10" s="68"/>
      <c r="J10" s="68">
        <v>3</v>
      </c>
      <c r="K10" s="68"/>
      <c r="L10" s="68"/>
    </row>
    <row r="11" spans="1:148" ht="12.75" customHeight="1" x14ac:dyDescent="0.2">
      <c r="A11" s="33"/>
      <c r="B11" s="34">
        <f>COUNTA(B3:B10)</f>
        <v>8</v>
      </c>
      <c r="C11" s="34"/>
      <c r="D11" s="34"/>
      <c r="E11" s="127">
        <f>SUM(E3:E10)</f>
        <v>35</v>
      </c>
      <c r="F11" s="127">
        <f>SUM(F3:F10)</f>
        <v>58</v>
      </c>
      <c r="G11" s="127"/>
      <c r="H11" s="127">
        <f>SUM(H3:H10)</f>
        <v>22</v>
      </c>
      <c r="I11" s="127">
        <f>SUM(I3:I10)</f>
        <v>5</v>
      </c>
      <c r="J11" s="127">
        <f>SUM(J3:J10)</f>
        <v>8</v>
      </c>
      <c r="K11" s="127">
        <f>SUM(K3:K10)</f>
        <v>0</v>
      </c>
      <c r="L11" s="127">
        <f>SUM(L3:L10)</f>
        <v>0</v>
      </c>
    </row>
    <row r="12" spans="1:148" ht="9" customHeight="1" x14ac:dyDescent="0.2">
      <c r="A12" s="33"/>
      <c r="B12" s="33"/>
      <c r="C12" s="33"/>
      <c r="D12" s="33"/>
      <c r="E12" s="37"/>
      <c r="F12" s="37"/>
      <c r="G12" s="37"/>
      <c r="H12" s="37"/>
      <c r="I12" s="37"/>
      <c r="J12" s="37"/>
      <c r="K12" s="37"/>
      <c r="L12" s="37"/>
    </row>
    <row r="13" spans="1:148" ht="12.75" customHeight="1" x14ac:dyDescent="0.2">
      <c r="A13" s="72" t="s">
        <v>156</v>
      </c>
      <c r="B13" s="72" t="s">
        <v>157</v>
      </c>
      <c r="C13" s="72" t="s">
        <v>158</v>
      </c>
      <c r="D13" s="72">
        <v>2</v>
      </c>
      <c r="E13" s="128">
        <v>8</v>
      </c>
      <c r="F13" s="128">
        <v>20</v>
      </c>
      <c r="G13" s="128"/>
      <c r="H13" s="128">
        <v>3</v>
      </c>
      <c r="I13" s="128"/>
      <c r="J13" s="128">
        <v>5</v>
      </c>
      <c r="K13" s="128"/>
      <c r="L13" s="128"/>
    </row>
    <row r="14" spans="1:148" ht="12.75" customHeight="1" x14ac:dyDescent="0.2">
      <c r="A14" s="72" t="s">
        <v>156</v>
      </c>
      <c r="B14" s="72" t="s">
        <v>159</v>
      </c>
      <c r="C14" s="72" t="s">
        <v>160</v>
      </c>
      <c r="D14" s="72">
        <v>2</v>
      </c>
      <c r="E14" s="129">
        <v>22</v>
      </c>
      <c r="F14" s="129">
        <v>26</v>
      </c>
      <c r="G14" s="129"/>
      <c r="H14" s="129">
        <v>18</v>
      </c>
      <c r="I14" s="129">
        <v>4</v>
      </c>
      <c r="J14" s="129"/>
      <c r="K14" s="129"/>
      <c r="L14" s="129"/>
    </row>
    <row r="15" spans="1:148" ht="12.75" customHeight="1" x14ac:dyDescent="0.2">
      <c r="A15" s="72" t="s">
        <v>156</v>
      </c>
      <c r="B15" s="72" t="s">
        <v>161</v>
      </c>
      <c r="C15" s="72" t="s">
        <v>162</v>
      </c>
      <c r="D15" s="72">
        <v>2</v>
      </c>
      <c r="E15" s="129">
        <v>13</v>
      </c>
      <c r="F15" s="129">
        <v>16</v>
      </c>
      <c r="G15" s="129"/>
      <c r="H15" s="129">
        <v>11</v>
      </c>
      <c r="I15" s="129">
        <v>1</v>
      </c>
      <c r="J15" s="129">
        <v>1</v>
      </c>
      <c r="K15" s="129"/>
      <c r="L15" s="129"/>
    </row>
    <row r="16" spans="1:148" ht="12.75" customHeight="1" x14ac:dyDescent="0.2">
      <c r="A16" s="72" t="s">
        <v>156</v>
      </c>
      <c r="B16" s="72" t="s">
        <v>163</v>
      </c>
      <c r="C16" s="72" t="s">
        <v>164</v>
      </c>
      <c r="D16" s="72">
        <v>2</v>
      </c>
      <c r="E16" s="129">
        <v>16</v>
      </c>
      <c r="F16" s="129">
        <v>52</v>
      </c>
      <c r="G16" s="129"/>
      <c r="H16" s="129">
        <v>6</v>
      </c>
      <c r="I16" s="129">
        <v>3</v>
      </c>
      <c r="J16" s="129">
        <v>6</v>
      </c>
      <c r="K16" s="129">
        <v>1</v>
      </c>
      <c r="L16" s="129"/>
    </row>
    <row r="17" spans="1:12" ht="12.75" customHeight="1" x14ac:dyDescent="0.2">
      <c r="A17" s="72" t="s">
        <v>156</v>
      </c>
      <c r="B17" s="72" t="s">
        <v>165</v>
      </c>
      <c r="C17" s="72" t="s">
        <v>166</v>
      </c>
      <c r="D17" s="72">
        <v>2</v>
      </c>
      <c r="E17" s="129">
        <v>17</v>
      </c>
      <c r="F17" s="129">
        <v>43</v>
      </c>
      <c r="G17" s="129"/>
      <c r="H17" s="129">
        <v>8</v>
      </c>
      <c r="I17" s="129">
        <v>1</v>
      </c>
      <c r="J17" s="129">
        <v>8</v>
      </c>
      <c r="K17" s="129"/>
      <c r="L17" s="129"/>
    </row>
    <row r="18" spans="1:12" ht="12.75" customHeight="1" x14ac:dyDescent="0.2">
      <c r="A18" s="72" t="s">
        <v>156</v>
      </c>
      <c r="B18" s="72" t="s">
        <v>167</v>
      </c>
      <c r="C18" s="72" t="s">
        <v>168</v>
      </c>
      <c r="D18" s="72">
        <v>2</v>
      </c>
      <c r="E18" s="129">
        <v>7</v>
      </c>
      <c r="F18" s="129">
        <v>13</v>
      </c>
      <c r="G18" s="129"/>
      <c r="H18" s="129">
        <v>4</v>
      </c>
      <c r="I18" s="129"/>
      <c r="J18" s="129">
        <v>3</v>
      </c>
      <c r="K18" s="129"/>
      <c r="L18" s="129"/>
    </row>
    <row r="19" spans="1:12" ht="12.75" customHeight="1" x14ac:dyDescent="0.2">
      <c r="A19" s="72" t="s">
        <v>156</v>
      </c>
      <c r="B19" s="72" t="s">
        <v>169</v>
      </c>
      <c r="C19" s="72" t="s">
        <v>170</v>
      </c>
      <c r="D19" s="72">
        <v>2</v>
      </c>
      <c r="E19" s="129">
        <v>7</v>
      </c>
      <c r="F19" s="129">
        <v>13</v>
      </c>
      <c r="G19" s="129"/>
      <c r="H19" s="129">
        <v>4</v>
      </c>
      <c r="I19" s="129"/>
      <c r="J19" s="129">
        <v>3</v>
      </c>
      <c r="K19" s="129"/>
      <c r="L19" s="129"/>
    </row>
    <row r="20" spans="1:12" ht="12.75" customHeight="1" x14ac:dyDescent="0.2">
      <c r="A20" s="72" t="s">
        <v>156</v>
      </c>
      <c r="B20" s="72" t="s">
        <v>171</v>
      </c>
      <c r="C20" s="72" t="s">
        <v>172</v>
      </c>
      <c r="D20" s="72">
        <v>2</v>
      </c>
      <c r="E20" s="129">
        <v>2</v>
      </c>
      <c r="F20" s="129">
        <v>5</v>
      </c>
      <c r="G20" s="129"/>
      <c r="H20" s="129">
        <v>1</v>
      </c>
      <c r="I20" s="129"/>
      <c r="J20" s="129">
        <v>1</v>
      </c>
      <c r="K20" s="129"/>
      <c r="L20" s="129"/>
    </row>
    <row r="21" spans="1:12" ht="12.75" customHeight="1" x14ac:dyDescent="0.2">
      <c r="A21" s="72" t="s">
        <v>156</v>
      </c>
      <c r="B21" s="72" t="s">
        <v>173</v>
      </c>
      <c r="C21" s="72" t="s">
        <v>174</v>
      </c>
      <c r="D21" s="72">
        <v>1</v>
      </c>
      <c r="E21" s="128">
        <v>10</v>
      </c>
      <c r="F21" s="128">
        <v>10</v>
      </c>
      <c r="G21" s="128"/>
      <c r="H21" s="128">
        <v>10</v>
      </c>
      <c r="I21" s="128"/>
      <c r="J21" s="128"/>
      <c r="K21" s="128"/>
      <c r="L21" s="128"/>
    </row>
    <row r="22" spans="1:12" ht="12.75" customHeight="1" x14ac:dyDescent="0.2">
      <c r="A22" s="73" t="s">
        <v>156</v>
      </c>
      <c r="B22" s="73" t="s">
        <v>175</v>
      </c>
      <c r="C22" s="73" t="s">
        <v>176</v>
      </c>
      <c r="D22" s="73">
        <v>1</v>
      </c>
      <c r="E22" s="68">
        <v>13</v>
      </c>
      <c r="F22" s="68">
        <v>16</v>
      </c>
      <c r="G22" s="68"/>
      <c r="H22" s="68">
        <v>12</v>
      </c>
      <c r="I22" s="68"/>
      <c r="J22" s="68">
        <v>1</v>
      </c>
      <c r="K22" s="68"/>
      <c r="L22" s="68"/>
    </row>
    <row r="23" spans="1:12" ht="12.75" customHeight="1" x14ac:dyDescent="0.2">
      <c r="A23" s="33"/>
      <c r="B23" s="34">
        <f>COUNTA(B13:B22)</f>
        <v>10</v>
      </c>
      <c r="C23" s="34"/>
      <c r="D23" s="34"/>
      <c r="E23" s="127">
        <f>SUM(E13:E22)</f>
        <v>115</v>
      </c>
      <c r="F23" s="127">
        <f>SUM(F13:F22)</f>
        <v>214</v>
      </c>
      <c r="G23" s="127"/>
      <c r="H23" s="127">
        <f>SUM(H13:H22)</f>
        <v>77</v>
      </c>
      <c r="I23" s="127">
        <f>SUM(I13:I22)</f>
        <v>9</v>
      </c>
      <c r="J23" s="127">
        <f>SUM(J13:J22)</f>
        <v>28</v>
      </c>
      <c r="K23" s="127">
        <f>SUM(K13:K22)</f>
        <v>1</v>
      </c>
      <c r="L23" s="127">
        <f>SUM(L13:L22)</f>
        <v>0</v>
      </c>
    </row>
    <row r="24" spans="1:12" ht="9" customHeight="1" x14ac:dyDescent="0.2">
      <c r="A24" s="33"/>
      <c r="B24" s="34"/>
      <c r="C24" s="34"/>
      <c r="D24" s="34"/>
      <c r="E24" s="29"/>
      <c r="F24" s="29"/>
      <c r="G24" s="37"/>
      <c r="H24" s="29"/>
      <c r="I24" s="29"/>
      <c r="J24" s="29"/>
      <c r="K24" s="29"/>
      <c r="L24" s="29"/>
    </row>
    <row r="25" spans="1:12" ht="12.75" customHeight="1" x14ac:dyDescent="0.2">
      <c r="A25" s="33" t="s">
        <v>177</v>
      </c>
      <c r="B25" s="33" t="s">
        <v>195</v>
      </c>
      <c r="C25" s="33" t="s">
        <v>201</v>
      </c>
      <c r="D25" s="33">
        <v>2</v>
      </c>
      <c r="E25" s="128">
        <v>6</v>
      </c>
      <c r="F25" s="128">
        <v>11</v>
      </c>
      <c r="G25" s="128"/>
      <c r="H25" s="128">
        <v>4</v>
      </c>
      <c r="I25" s="128"/>
      <c r="J25" s="128">
        <v>2</v>
      </c>
      <c r="K25" s="128"/>
      <c r="L25" s="128"/>
    </row>
    <row r="26" spans="1:12" ht="12.75" customHeight="1" x14ac:dyDescent="0.2">
      <c r="A26" s="33" t="s">
        <v>177</v>
      </c>
      <c r="B26" s="33" t="s">
        <v>199</v>
      </c>
      <c r="C26" s="33" t="s">
        <v>200</v>
      </c>
      <c r="D26" s="33">
        <v>2</v>
      </c>
      <c r="E26" s="30">
        <v>2</v>
      </c>
      <c r="F26" s="30">
        <v>4</v>
      </c>
      <c r="G26" s="139"/>
      <c r="H26" s="30">
        <v>1</v>
      </c>
      <c r="I26" s="139"/>
      <c r="J26" s="139">
        <v>1</v>
      </c>
      <c r="K26" s="139"/>
      <c r="L26" s="139"/>
    </row>
    <row r="27" spans="1:12" ht="12.75" customHeight="1" x14ac:dyDescent="0.2">
      <c r="A27" s="72" t="s">
        <v>177</v>
      </c>
      <c r="B27" s="72" t="s">
        <v>178</v>
      </c>
      <c r="C27" s="72" t="s">
        <v>179</v>
      </c>
      <c r="D27" s="72">
        <v>1</v>
      </c>
      <c r="E27" s="139">
        <v>13</v>
      </c>
      <c r="F27" s="139">
        <v>23</v>
      </c>
      <c r="G27" s="139"/>
      <c r="H27" s="139">
        <v>6</v>
      </c>
      <c r="I27" s="139">
        <v>6</v>
      </c>
      <c r="J27" s="139">
        <v>1</v>
      </c>
      <c r="K27" s="139"/>
      <c r="L27" s="139"/>
    </row>
    <row r="28" spans="1:12" ht="12.75" customHeight="1" x14ac:dyDescent="0.2">
      <c r="A28" s="72" t="s">
        <v>177</v>
      </c>
      <c r="B28" s="72" t="s">
        <v>180</v>
      </c>
      <c r="C28" s="72" t="s">
        <v>181</v>
      </c>
      <c r="D28" s="72">
        <v>1</v>
      </c>
      <c r="E28" s="139">
        <v>10</v>
      </c>
      <c r="F28" s="139">
        <v>14</v>
      </c>
      <c r="G28" s="139"/>
      <c r="H28" s="139">
        <v>8</v>
      </c>
      <c r="I28" s="139">
        <v>1</v>
      </c>
      <c r="J28" s="139">
        <v>1</v>
      </c>
      <c r="K28" s="139"/>
      <c r="L28" s="139"/>
    </row>
    <row r="29" spans="1:12" ht="12.75" customHeight="1" x14ac:dyDescent="0.2">
      <c r="A29" s="72" t="s">
        <v>177</v>
      </c>
      <c r="B29" s="72" t="s">
        <v>182</v>
      </c>
      <c r="C29" s="72" t="s">
        <v>183</v>
      </c>
      <c r="D29" s="72">
        <v>3</v>
      </c>
      <c r="E29" s="128">
        <v>10</v>
      </c>
      <c r="F29" s="128">
        <v>33</v>
      </c>
      <c r="G29" s="128"/>
      <c r="H29" s="128">
        <v>5</v>
      </c>
      <c r="I29" s="128"/>
      <c r="J29" s="128">
        <v>3</v>
      </c>
      <c r="K29" s="128">
        <v>2</v>
      </c>
      <c r="L29" s="128"/>
    </row>
    <row r="30" spans="1:12" ht="12.75" customHeight="1" x14ac:dyDescent="0.2">
      <c r="A30" s="36" t="s">
        <v>177</v>
      </c>
      <c r="B30" s="36" t="s">
        <v>197</v>
      </c>
      <c r="C30" s="36" t="s">
        <v>198</v>
      </c>
      <c r="D30" s="36">
        <v>2</v>
      </c>
      <c r="E30" s="68">
        <v>5</v>
      </c>
      <c r="F30" s="68">
        <v>8</v>
      </c>
      <c r="G30" s="68"/>
      <c r="H30" s="68">
        <v>3</v>
      </c>
      <c r="I30" s="68">
        <v>1</v>
      </c>
      <c r="J30" s="68">
        <v>1</v>
      </c>
      <c r="K30" s="68"/>
      <c r="L30" s="68"/>
    </row>
    <row r="31" spans="1:12" ht="12.75" customHeight="1" x14ac:dyDescent="0.2">
      <c r="A31" s="33"/>
      <c r="B31" s="34">
        <f>COUNTA(B25:B30)</f>
        <v>6</v>
      </c>
      <c r="C31" s="34"/>
      <c r="D31" s="34"/>
      <c r="E31" s="127">
        <f>SUM(E25:E30)</f>
        <v>46</v>
      </c>
      <c r="F31" s="127">
        <f>SUM(F25:F30)</f>
        <v>93</v>
      </c>
      <c r="G31" s="127"/>
      <c r="H31" s="127">
        <f>SUM(H25:H30)</f>
        <v>27</v>
      </c>
      <c r="I31" s="127">
        <f>SUM(I25:I30)</f>
        <v>8</v>
      </c>
      <c r="J31" s="127">
        <f>SUM(J25:J30)</f>
        <v>9</v>
      </c>
      <c r="K31" s="127">
        <f>SUM(K25:K30)</f>
        <v>2</v>
      </c>
      <c r="L31" s="127">
        <f>SUM(L25:L30)</f>
        <v>0</v>
      </c>
    </row>
    <row r="32" spans="1:12" ht="12.75" customHeight="1" x14ac:dyDescent="0.2">
      <c r="A32" s="33"/>
      <c r="B32" s="34"/>
      <c r="C32" s="34"/>
      <c r="D32" s="34"/>
      <c r="E32" s="29"/>
      <c r="F32" s="29"/>
      <c r="G32" s="37"/>
      <c r="H32" s="29"/>
      <c r="I32" s="29"/>
      <c r="J32" s="29"/>
      <c r="K32" s="29"/>
      <c r="L32" s="29"/>
    </row>
    <row r="33" spans="3:9" ht="12.75" customHeight="1" x14ac:dyDescent="0.2">
      <c r="C33" s="118" t="s">
        <v>226</v>
      </c>
      <c r="D33" s="114"/>
      <c r="E33" s="115"/>
    </row>
    <row r="34" spans="3:9" ht="12.75" customHeight="1" x14ac:dyDescent="0.2">
      <c r="C34" s="116"/>
      <c r="D34" s="117" t="s">
        <v>122</v>
      </c>
      <c r="E34" s="98">
        <f>SUM(B11+B23+B31)</f>
        <v>24</v>
      </c>
    </row>
    <row r="35" spans="3:9" ht="12.75" customHeight="1" x14ac:dyDescent="0.2">
      <c r="C35" s="116"/>
      <c r="D35" s="117" t="s">
        <v>103</v>
      </c>
      <c r="E35" s="98">
        <f>SUM(E11+E23+E31)</f>
        <v>196</v>
      </c>
    </row>
    <row r="36" spans="3:9" ht="12.75" customHeight="1" x14ac:dyDescent="0.2">
      <c r="C36" s="116"/>
      <c r="D36" s="117" t="s">
        <v>104</v>
      </c>
      <c r="E36" s="98">
        <f>SUM(F11+F23+F31)</f>
        <v>365</v>
      </c>
    </row>
    <row r="37" spans="3:9" ht="12.75" customHeight="1" x14ac:dyDescent="0.2"/>
    <row r="38" spans="3:9" ht="12.75" customHeight="1" x14ac:dyDescent="0.2">
      <c r="C38" s="118" t="s">
        <v>130</v>
      </c>
      <c r="D38" s="101"/>
      <c r="E38" s="103"/>
      <c r="F38" s="103"/>
      <c r="G38" s="103"/>
      <c r="H38" s="108" t="s">
        <v>91</v>
      </c>
      <c r="I38" s="108" t="s">
        <v>102</v>
      </c>
    </row>
    <row r="39" spans="3:9" ht="12.75" customHeight="1" x14ac:dyDescent="0.2">
      <c r="C39" s="122"/>
      <c r="D39" s="122"/>
      <c r="E39" s="122"/>
      <c r="F39" s="106" t="s">
        <v>125</v>
      </c>
      <c r="H39" s="98">
        <f>SUM(H11+H23+H31)</f>
        <v>126</v>
      </c>
      <c r="I39" s="111">
        <f>H39/(H44)</f>
        <v>0.6428571428571429</v>
      </c>
    </row>
    <row r="40" spans="3:9" ht="12.75" customHeight="1" x14ac:dyDescent="0.2">
      <c r="C40" s="122"/>
      <c r="D40" s="122"/>
      <c r="E40" s="122"/>
      <c r="F40" s="106" t="s">
        <v>126</v>
      </c>
      <c r="H40" s="98">
        <f>SUM(I11+I23+I31)</f>
        <v>22</v>
      </c>
      <c r="I40" s="111">
        <f>H40/H44</f>
        <v>0.11224489795918367</v>
      </c>
    </row>
    <row r="41" spans="3:9" ht="12.75" customHeight="1" x14ac:dyDescent="0.2">
      <c r="C41" s="122"/>
      <c r="D41" s="122"/>
      <c r="E41" s="122"/>
      <c r="F41" s="106" t="s">
        <v>127</v>
      </c>
      <c r="H41" s="98">
        <f>SUM(J11+J23+J31)</f>
        <v>45</v>
      </c>
      <c r="I41" s="111">
        <f>H41/H44</f>
        <v>0.22959183673469388</v>
      </c>
    </row>
    <row r="42" spans="3:9" ht="12.75" customHeight="1" x14ac:dyDescent="0.2">
      <c r="C42" s="122"/>
      <c r="D42" s="122"/>
      <c r="E42" s="122"/>
      <c r="F42" s="106" t="s">
        <v>128</v>
      </c>
      <c r="H42" s="98">
        <f>SUM(K11+K23+K31)</f>
        <v>3</v>
      </c>
      <c r="I42" s="111">
        <f>H42/H44</f>
        <v>1.5306122448979591E-2</v>
      </c>
    </row>
    <row r="43" spans="3:9" ht="12.75" customHeight="1" x14ac:dyDescent="0.2">
      <c r="C43" s="122"/>
      <c r="D43" s="122"/>
      <c r="E43" s="122"/>
      <c r="F43" s="106" t="s">
        <v>129</v>
      </c>
      <c r="H43" s="121">
        <f>SUM(L11+L23+L31)</f>
        <v>0</v>
      </c>
      <c r="I43" s="113">
        <f>H43/H44</f>
        <v>0</v>
      </c>
    </row>
    <row r="44" spans="3:9" ht="12.75" customHeight="1" x14ac:dyDescent="0.2">
      <c r="C44" s="122"/>
      <c r="D44" s="122"/>
      <c r="E44" s="122"/>
      <c r="F44" s="122"/>
      <c r="G44" s="106"/>
      <c r="H44" s="120">
        <f>SUM(H39:H43)</f>
        <v>196</v>
      </c>
      <c r="I44" s="111">
        <f>SUM(I39:I43)</f>
        <v>1</v>
      </c>
    </row>
  </sheetData>
  <sortState ref="A25:K30">
    <sortCondition ref="C25:C30"/>
  </sortState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2011 Swimming Season
Indiana Beach Action Durations</oddHeader>
    <oddFooter>&amp;R&amp;P of &amp;N</oddFooter>
  </headerFooter>
  <rowBreaks count="1" manualBreakCount="1">
    <brk id="3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5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6.7109375" style="6" customWidth="1"/>
    <col min="5" max="5" width="9.140625" style="58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5" customFormat="1" ht="12" customHeight="1" x14ac:dyDescent="0.2">
      <c r="B1" s="171" t="s">
        <v>25</v>
      </c>
      <c r="C1" s="171"/>
      <c r="D1" s="70"/>
      <c r="E1" s="71"/>
      <c r="F1" s="70"/>
      <c r="G1" s="170" t="s">
        <v>27</v>
      </c>
      <c r="H1" s="170"/>
      <c r="I1" s="170"/>
      <c r="J1" s="70"/>
      <c r="K1" s="171" t="s">
        <v>32</v>
      </c>
      <c r="L1" s="171"/>
    </row>
    <row r="2" spans="1:12" s="57" customFormat="1" ht="48.75" customHeight="1" x14ac:dyDescent="0.15">
      <c r="A2" s="3" t="s">
        <v>12</v>
      </c>
      <c r="B2" s="3" t="s">
        <v>13</v>
      </c>
      <c r="C2" s="3" t="s">
        <v>11</v>
      </c>
      <c r="D2" s="3" t="s">
        <v>67</v>
      </c>
      <c r="E2" s="15" t="s">
        <v>26</v>
      </c>
      <c r="F2" s="3"/>
      <c r="G2" s="3" t="s">
        <v>207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 x14ac:dyDescent="0.2">
      <c r="A3" s="72" t="s">
        <v>139</v>
      </c>
      <c r="B3" s="72" t="s">
        <v>140</v>
      </c>
      <c r="C3" s="72" t="s">
        <v>141</v>
      </c>
      <c r="D3" s="72">
        <v>3</v>
      </c>
      <c r="E3" s="72">
        <v>95</v>
      </c>
      <c r="F3" s="5"/>
      <c r="G3" s="13" t="s">
        <v>28</v>
      </c>
      <c r="H3" s="153">
        <v>1</v>
      </c>
      <c r="I3" s="40">
        <f>H3/E3</f>
        <v>1.0526315789473684E-2</v>
      </c>
      <c r="J3" s="63"/>
      <c r="K3" s="41">
        <f>E3-H3</f>
        <v>94</v>
      </c>
      <c r="L3" s="40">
        <f>K3/E3</f>
        <v>0.98947368421052628</v>
      </c>
    </row>
    <row r="4" spans="1:12" x14ac:dyDescent="0.2">
      <c r="A4" s="72" t="s">
        <v>139</v>
      </c>
      <c r="B4" s="72" t="s">
        <v>142</v>
      </c>
      <c r="C4" s="72" t="s">
        <v>143</v>
      </c>
      <c r="D4" s="72">
        <v>3</v>
      </c>
      <c r="E4" s="72">
        <v>95</v>
      </c>
      <c r="F4" s="5"/>
      <c r="G4" s="13" t="s">
        <v>28</v>
      </c>
      <c r="H4" s="153">
        <v>7</v>
      </c>
      <c r="I4" s="40">
        <f t="shared" ref="I4:I7" si="0">H4/E4</f>
        <v>7.3684210526315783E-2</v>
      </c>
      <c r="J4" s="63"/>
      <c r="K4" s="41">
        <f t="shared" ref="K4:K7" si="1">E4-H4</f>
        <v>88</v>
      </c>
      <c r="L4" s="40">
        <f t="shared" ref="L4:L7" si="2">K4/E4</f>
        <v>0.9263157894736842</v>
      </c>
    </row>
    <row r="5" spans="1:12" x14ac:dyDescent="0.2">
      <c r="A5" s="72" t="s">
        <v>139</v>
      </c>
      <c r="B5" s="72" t="s">
        <v>144</v>
      </c>
      <c r="C5" s="72" t="s">
        <v>145</v>
      </c>
      <c r="D5" s="72">
        <v>3</v>
      </c>
      <c r="E5" s="72">
        <v>95</v>
      </c>
      <c r="F5" s="5"/>
      <c r="G5" s="13" t="s">
        <v>28</v>
      </c>
      <c r="H5" s="153">
        <v>4</v>
      </c>
      <c r="I5" s="40">
        <f t="shared" si="0"/>
        <v>4.2105263157894736E-2</v>
      </c>
      <c r="J5" s="63"/>
      <c r="K5" s="41">
        <f t="shared" si="1"/>
        <v>91</v>
      </c>
      <c r="L5" s="40">
        <f t="shared" si="2"/>
        <v>0.95789473684210524</v>
      </c>
    </row>
    <row r="6" spans="1:12" x14ac:dyDescent="0.2">
      <c r="A6" s="72" t="s">
        <v>139</v>
      </c>
      <c r="B6" s="72" t="s">
        <v>146</v>
      </c>
      <c r="C6" s="72" t="s">
        <v>147</v>
      </c>
      <c r="D6" s="72">
        <v>3</v>
      </c>
      <c r="E6" s="72">
        <v>95</v>
      </c>
      <c r="F6" s="5"/>
      <c r="G6" s="13" t="s">
        <v>28</v>
      </c>
      <c r="H6" s="153">
        <v>10</v>
      </c>
      <c r="I6" s="40">
        <f t="shared" si="0"/>
        <v>0.10526315789473684</v>
      </c>
      <c r="J6" s="63"/>
      <c r="K6" s="41">
        <f t="shared" si="1"/>
        <v>85</v>
      </c>
      <c r="L6" s="40">
        <f t="shared" si="2"/>
        <v>0.89473684210526316</v>
      </c>
    </row>
    <row r="7" spans="1:12" x14ac:dyDescent="0.2">
      <c r="A7" s="72" t="s">
        <v>139</v>
      </c>
      <c r="B7" s="72" t="s">
        <v>148</v>
      </c>
      <c r="C7" s="72" t="s">
        <v>149</v>
      </c>
      <c r="D7" s="72">
        <v>2</v>
      </c>
      <c r="E7" s="72">
        <v>110</v>
      </c>
      <c r="F7" s="5"/>
      <c r="G7" s="13" t="s">
        <v>28</v>
      </c>
      <c r="H7" s="153">
        <v>5</v>
      </c>
      <c r="I7" s="40">
        <f t="shared" si="0"/>
        <v>4.5454545454545456E-2</v>
      </c>
      <c r="J7" s="63"/>
      <c r="K7" s="41">
        <f t="shared" si="1"/>
        <v>105</v>
      </c>
      <c r="L7" s="40">
        <f t="shared" si="2"/>
        <v>0.95454545454545459</v>
      </c>
    </row>
    <row r="8" spans="1:12" x14ac:dyDescent="0.2">
      <c r="A8" s="72" t="s">
        <v>139</v>
      </c>
      <c r="B8" s="72" t="s">
        <v>150</v>
      </c>
      <c r="C8" s="72" t="s">
        <v>151</v>
      </c>
      <c r="D8" s="72">
        <v>3</v>
      </c>
      <c r="E8" s="72">
        <v>110</v>
      </c>
      <c r="F8" s="5"/>
      <c r="G8" s="13" t="s">
        <v>28</v>
      </c>
      <c r="H8" s="153">
        <v>2</v>
      </c>
      <c r="I8" s="40">
        <f t="shared" ref="I8:I10" si="3">H8/E8</f>
        <v>1.8181818181818181E-2</v>
      </c>
      <c r="J8" s="63"/>
      <c r="K8" s="41">
        <f t="shared" ref="K8:K10" si="4">E8-H8</f>
        <v>108</v>
      </c>
      <c r="L8" s="40">
        <f t="shared" ref="L8:L10" si="5">K8/E8</f>
        <v>0.98181818181818181</v>
      </c>
    </row>
    <row r="9" spans="1:12" x14ac:dyDescent="0.2">
      <c r="A9" s="72" t="s">
        <v>139</v>
      </c>
      <c r="B9" s="72" t="s">
        <v>152</v>
      </c>
      <c r="C9" s="72" t="s">
        <v>153</v>
      </c>
      <c r="D9" s="72">
        <v>3</v>
      </c>
      <c r="E9" s="72">
        <v>95</v>
      </c>
      <c r="F9" s="5"/>
      <c r="G9" s="13" t="s">
        <v>28</v>
      </c>
      <c r="H9" s="153">
        <v>5</v>
      </c>
      <c r="I9" s="40">
        <f t="shared" si="3"/>
        <v>5.2631578947368418E-2</v>
      </c>
      <c r="J9" s="63"/>
      <c r="K9" s="41">
        <f t="shared" si="4"/>
        <v>90</v>
      </c>
      <c r="L9" s="40">
        <f t="shared" si="5"/>
        <v>0.94736842105263153</v>
      </c>
    </row>
    <row r="10" spans="1:12" x14ac:dyDescent="0.2">
      <c r="A10" s="73" t="s">
        <v>139</v>
      </c>
      <c r="B10" s="73" t="s">
        <v>154</v>
      </c>
      <c r="C10" s="73" t="s">
        <v>155</v>
      </c>
      <c r="D10" s="73">
        <v>1</v>
      </c>
      <c r="E10" s="73">
        <v>110</v>
      </c>
      <c r="F10" s="64"/>
      <c r="G10" s="66" t="s">
        <v>28</v>
      </c>
      <c r="H10" s="68">
        <v>24</v>
      </c>
      <c r="I10" s="42">
        <f t="shared" si="3"/>
        <v>0.21818181818181817</v>
      </c>
      <c r="J10" s="65"/>
      <c r="K10" s="43">
        <f t="shared" si="4"/>
        <v>86</v>
      </c>
      <c r="L10" s="42">
        <f t="shared" si="5"/>
        <v>0.78181818181818186</v>
      </c>
    </row>
    <row r="11" spans="1:12" x14ac:dyDescent="0.2">
      <c r="A11" s="33"/>
      <c r="B11" s="34">
        <f>COUNTA(B3:B10)</f>
        <v>8</v>
      </c>
      <c r="C11" s="33"/>
      <c r="D11" s="77"/>
      <c r="E11" s="38">
        <f>SUM(E3:E10)</f>
        <v>805</v>
      </c>
      <c r="F11" s="44"/>
      <c r="G11" s="34">
        <f>COUNTA(G3:G10)</f>
        <v>8</v>
      </c>
      <c r="H11" s="38">
        <f>SUM(H3:H10)</f>
        <v>58</v>
      </c>
      <c r="I11" s="45">
        <f>H11/E11</f>
        <v>7.2049689440993783E-2</v>
      </c>
      <c r="J11" s="46"/>
      <c r="K11" s="38">
        <f>SUM(K3:K10)</f>
        <v>747</v>
      </c>
      <c r="L11" s="45">
        <f>K11/E11</f>
        <v>0.92795031055900623</v>
      </c>
    </row>
    <row r="12" spans="1:12" ht="8.25" customHeight="1" x14ac:dyDescent="0.2">
      <c r="A12" s="33"/>
      <c r="B12" s="34"/>
      <c r="C12" s="33"/>
      <c r="D12" s="56"/>
      <c r="E12" s="38"/>
      <c r="F12" s="44"/>
      <c r="G12" s="34"/>
      <c r="H12" s="38"/>
      <c r="I12" s="45"/>
      <c r="J12" s="46"/>
      <c r="K12" s="38"/>
      <c r="L12" s="45"/>
    </row>
    <row r="13" spans="1:12" x14ac:dyDescent="0.2">
      <c r="A13" s="72" t="s">
        <v>156</v>
      </c>
      <c r="B13" s="72" t="s">
        <v>157</v>
      </c>
      <c r="C13" s="72" t="s">
        <v>158</v>
      </c>
      <c r="D13" s="72">
        <v>2</v>
      </c>
      <c r="E13" s="72">
        <v>111</v>
      </c>
      <c r="F13" s="5"/>
      <c r="G13" s="13" t="s">
        <v>28</v>
      </c>
      <c r="H13" s="153">
        <v>20</v>
      </c>
      <c r="I13" s="40">
        <f t="shared" ref="I13:I23" si="6">H13/E13</f>
        <v>0.18018018018018017</v>
      </c>
      <c r="J13" s="63"/>
      <c r="K13" s="41">
        <f>E13-H13</f>
        <v>91</v>
      </c>
      <c r="L13" s="40">
        <f t="shared" ref="L13:L23" si="7">K13/E13</f>
        <v>0.81981981981981977</v>
      </c>
    </row>
    <row r="14" spans="1:12" x14ac:dyDescent="0.2">
      <c r="A14" s="72" t="s">
        <v>156</v>
      </c>
      <c r="B14" s="72" t="s">
        <v>159</v>
      </c>
      <c r="C14" s="72" t="s">
        <v>160</v>
      </c>
      <c r="D14" s="72">
        <v>2</v>
      </c>
      <c r="E14" s="72">
        <v>99</v>
      </c>
      <c r="F14" s="5"/>
      <c r="G14" s="13" t="s">
        <v>28</v>
      </c>
      <c r="H14" s="153">
        <v>26</v>
      </c>
      <c r="I14" s="40">
        <f t="shared" ref="I14:I18" si="8">H14/E14</f>
        <v>0.26262626262626265</v>
      </c>
      <c r="J14" s="63"/>
      <c r="K14" s="41">
        <f t="shared" ref="K14:K18" si="9">E14-H14</f>
        <v>73</v>
      </c>
      <c r="L14" s="40">
        <f t="shared" ref="L14:L18" si="10">K14/E14</f>
        <v>0.73737373737373735</v>
      </c>
    </row>
    <row r="15" spans="1:12" x14ac:dyDescent="0.2">
      <c r="A15" s="72" t="s">
        <v>156</v>
      </c>
      <c r="B15" s="72" t="s">
        <v>161</v>
      </c>
      <c r="C15" s="72" t="s">
        <v>162</v>
      </c>
      <c r="D15" s="72">
        <v>2</v>
      </c>
      <c r="E15" s="72">
        <v>99</v>
      </c>
      <c r="F15" s="5"/>
      <c r="G15" s="13" t="s">
        <v>28</v>
      </c>
      <c r="H15" s="153">
        <v>16</v>
      </c>
      <c r="I15" s="40">
        <f t="shared" si="8"/>
        <v>0.16161616161616163</v>
      </c>
      <c r="J15" s="63"/>
      <c r="K15" s="41">
        <f t="shared" si="9"/>
        <v>83</v>
      </c>
      <c r="L15" s="40">
        <f t="shared" si="10"/>
        <v>0.83838383838383834</v>
      </c>
    </row>
    <row r="16" spans="1:12" x14ac:dyDescent="0.2">
      <c r="A16" s="72" t="s">
        <v>156</v>
      </c>
      <c r="B16" s="72" t="s">
        <v>163</v>
      </c>
      <c r="C16" s="72" t="s">
        <v>164</v>
      </c>
      <c r="D16" s="72">
        <v>2</v>
      </c>
      <c r="E16" s="72">
        <v>111</v>
      </c>
      <c r="F16" s="5"/>
      <c r="G16" s="13" t="s">
        <v>28</v>
      </c>
      <c r="H16" s="153">
        <v>52</v>
      </c>
      <c r="I16" s="40">
        <f t="shared" si="8"/>
        <v>0.46846846846846846</v>
      </c>
      <c r="J16" s="63"/>
      <c r="K16" s="41">
        <f t="shared" si="9"/>
        <v>59</v>
      </c>
      <c r="L16" s="40">
        <f t="shared" si="10"/>
        <v>0.53153153153153154</v>
      </c>
    </row>
    <row r="17" spans="1:12" x14ac:dyDescent="0.2">
      <c r="A17" s="72" t="s">
        <v>156</v>
      </c>
      <c r="B17" s="72" t="s">
        <v>165</v>
      </c>
      <c r="C17" s="72" t="s">
        <v>166</v>
      </c>
      <c r="D17" s="72">
        <v>2</v>
      </c>
      <c r="E17" s="72">
        <v>111</v>
      </c>
      <c r="F17" s="5"/>
      <c r="G17" s="13" t="s">
        <v>28</v>
      </c>
      <c r="H17" s="153">
        <v>43</v>
      </c>
      <c r="I17" s="40">
        <f t="shared" si="8"/>
        <v>0.38738738738738737</v>
      </c>
      <c r="J17" s="63"/>
      <c r="K17" s="41">
        <f t="shared" si="9"/>
        <v>68</v>
      </c>
      <c r="L17" s="40">
        <f t="shared" si="10"/>
        <v>0.61261261261261257</v>
      </c>
    </row>
    <row r="18" spans="1:12" x14ac:dyDescent="0.2">
      <c r="A18" s="72" t="s">
        <v>156</v>
      </c>
      <c r="B18" s="72" t="s">
        <v>167</v>
      </c>
      <c r="C18" s="72" t="s">
        <v>168</v>
      </c>
      <c r="D18" s="72">
        <v>2</v>
      </c>
      <c r="E18" s="72">
        <v>111</v>
      </c>
      <c r="F18" s="5"/>
      <c r="G18" s="13" t="s">
        <v>28</v>
      </c>
      <c r="H18" s="153">
        <v>13</v>
      </c>
      <c r="I18" s="40">
        <f t="shared" si="8"/>
        <v>0.11711711711711711</v>
      </c>
      <c r="J18" s="63"/>
      <c r="K18" s="41">
        <f t="shared" si="9"/>
        <v>98</v>
      </c>
      <c r="L18" s="40">
        <f t="shared" si="10"/>
        <v>0.88288288288288286</v>
      </c>
    </row>
    <row r="19" spans="1:12" x14ac:dyDescent="0.2">
      <c r="A19" s="72" t="s">
        <v>156</v>
      </c>
      <c r="B19" s="72" t="s">
        <v>169</v>
      </c>
      <c r="C19" s="72" t="s">
        <v>170</v>
      </c>
      <c r="D19" s="72">
        <v>2</v>
      </c>
      <c r="E19" s="72">
        <v>111</v>
      </c>
      <c r="F19" s="5"/>
      <c r="G19" s="13" t="s">
        <v>28</v>
      </c>
      <c r="H19" s="153">
        <v>13</v>
      </c>
      <c r="I19" s="40">
        <f t="shared" si="6"/>
        <v>0.11711711711711711</v>
      </c>
      <c r="J19" s="63"/>
      <c r="K19" s="41">
        <f>E19-H19</f>
        <v>98</v>
      </c>
      <c r="L19" s="40">
        <f t="shared" si="7"/>
        <v>0.88288288288288286</v>
      </c>
    </row>
    <row r="20" spans="1:12" x14ac:dyDescent="0.2">
      <c r="A20" s="72" t="s">
        <v>156</v>
      </c>
      <c r="B20" s="72" t="s">
        <v>171</v>
      </c>
      <c r="C20" s="72" t="s">
        <v>172</v>
      </c>
      <c r="D20" s="72">
        <v>2</v>
      </c>
      <c r="E20" s="72">
        <v>111</v>
      </c>
      <c r="F20" s="5"/>
      <c r="G20" s="13" t="s">
        <v>28</v>
      </c>
      <c r="H20" s="153">
        <v>5</v>
      </c>
      <c r="I20" s="40">
        <f t="shared" si="6"/>
        <v>4.5045045045045043E-2</v>
      </c>
      <c r="J20" s="63"/>
      <c r="K20" s="41">
        <f>E20-H20</f>
        <v>106</v>
      </c>
      <c r="L20" s="40">
        <f t="shared" si="7"/>
        <v>0.95495495495495497</v>
      </c>
    </row>
    <row r="21" spans="1:12" x14ac:dyDescent="0.2">
      <c r="A21" s="72" t="s">
        <v>156</v>
      </c>
      <c r="B21" s="72" t="s">
        <v>173</v>
      </c>
      <c r="C21" s="72" t="s">
        <v>174</v>
      </c>
      <c r="D21" s="72">
        <v>1</v>
      </c>
      <c r="E21" s="72">
        <v>103</v>
      </c>
      <c r="F21" s="5"/>
      <c r="G21" s="13" t="s">
        <v>28</v>
      </c>
      <c r="H21" s="153">
        <v>10</v>
      </c>
      <c r="I21" s="40">
        <f t="shared" si="6"/>
        <v>9.7087378640776698E-2</v>
      </c>
      <c r="J21" s="63"/>
      <c r="K21" s="41">
        <f>E21-H21</f>
        <v>93</v>
      </c>
      <c r="L21" s="40">
        <f t="shared" si="7"/>
        <v>0.90291262135922334</v>
      </c>
    </row>
    <row r="22" spans="1:12" x14ac:dyDescent="0.2">
      <c r="A22" s="73" t="s">
        <v>156</v>
      </c>
      <c r="B22" s="73" t="s">
        <v>175</v>
      </c>
      <c r="C22" s="73" t="s">
        <v>176</v>
      </c>
      <c r="D22" s="73">
        <v>1</v>
      </c>
      <c r="E22" s="73">
        <v>103</v>
      </c>
      <c r="F22" s="64"/>
      <c r="G22" s="66" t="s">
        <v>28</v>
      </c>
      <c r="H22" s="68">
        <v>16</v>
      </c>
      <c r="I22" s="42">
        <f t="shared" si="6"/>
        <v>0.1553398058252427</v>
      </c>
      <c r="J22" s="65"/>
      <c r="K22" s="43">
        <f>E22-H22</f>
        <v>87</v>
      </c>
      <c r="L22" s="42">
        <f t="shared" si="7"/>
        <v>0.84466019417475724</v>
      </c>
    </row>
    <row r="23" spans="1:12" x14ac:dyDescent="0.2">
      <c r="A23" s="30"/>
      <c r="B23" s="34">
        <f>COUNTA(B13:B22)</f>
        <v>10</v>
      </c>
      <c r="C23" s="29"/>
      <c r="D23" s="77"/>
      <c r="E23" s="38">
        <f>SUM(E13:E22)</f>
        <v>1070</v>
      </c>
      <c r="F23" s="5"/>
      <c r="G23" s="34">
        <f>COUNTA(G13:G22)</f>
        <v>10</v>
      </c>
      <c r="H23" s="38">
        <f>SUM(H13:H22)</f>
        <v>214</v>
      </c>
      <c r="I23" s="45">
        <f t="shared" si="6"/>
        <v>0.2</v>
      </c>
      <c r="J23" s="46"/>
      <c r="K23" s="38">
        <f>SUM(K13:K22)</f>
        <v>856</v>
      </c>
      <c r="L23" s="45">
        <f t="shared" si="7"/>
        <v>0.8</v>
      </c>
    </row>
    <row r="24" spans="1:12" ht="12.75" customHeight="1" x14ac:dyDescent="0.2">
      <c r="A24" s="33"/>
      <c r="B24" s="34"/>
      <c r="C24" s="33"/>
      <c r="D24" s="77"/>
      <c r="E24" s="38"/>
      <c r="F24" s="44"/>
      <c r="G24" s="34"/>
      <c r="H24" s="38"/>
      <c r="I24" s="45"/>
      <c r="J24" s="46"/>
      <c r="K24" s="38"/>
      <c r="L24" s="45"/>
    </row>
    <row r="25" spans="1:12" x14ac:dyDescent="0.2">
      <c r="A25" s="30" t="s">
        <v>177</v>
      </c>
      <c r="B25" s="33" t="s">
        <v>195</v>
      </c>
      <c r="C25" s="30" t="s">
        <v>201</v>
      </c>
      <c r="D25" s="72">
        <v>2</v>
      </c>
      <c r="E25" s="72">
        <v>103</v>
      </c>
      <c r="F25" s="147"/>
      <c r="G25" s="33" t="s">
        <v>28</v>
      </c>
      <c r="H25" s="153">
        <v>11</v>
      </c>
      <c r="I25" s="40">
        <f t="shared" ref="I25:I31" si="11">H25/E25</f>
        <v>0.10679611650485436</v>
      </c>
      <c r="J25" s="138"/>
      <c r="K25" s="41">
        <f t="shared" ref="K25:K31" si="12">E25-H25</f>
        <v>92</v>
      </c>
      <c r="L25" s="40">
        <f t="shared" ref="L25:L31" si="13">K25/E25</f>
        <v>0.89320388349514568</v>
      </c>
    </row>
    <row r="26" spans="1:12" x14ac:dyDescent="0.2">
      <c r="A26" s="33" t="s">
        <v>177</v>
      </c>
      <c r="B26" s="33" t="s">
        <v>199</v>
      </c>
      <c r="C26" s="33" t="s">
        <v>200</v>
      </c>
      <c r="D26" s="72">
        <v>2</v>
      </c>
      <c r="E26" s="72">
        <v>103</v>
      </c>
      <c r="F26" s="148"/>
      <c r="G26" s="33" t="s">
        <v>28</v>
      </c>
      <c r="H26" s="30">
        <v>4</v>
      </c>
      <c r="I26" s="40">
        <f t="shared" si="11"/>
        <v>3.8834951456310676E-2</v>
      </c>
      <c r="J26" s="138"/>
      <c r="K26" s="41">
        <f t="shared" si="12"/>
        <v>99</v>
      </c>
      <c r="L26" s="40">
        <f t="shared" si="13"/>
        <v>0.96116504854368934</v>
      </c>
    </row>
    <row r="27" spans="1:12" x14ac:dyDescent="0.2">
      <c r="A27" s="72" t="s">
        <v>177</v>
      </c>
      <c r="B27" s="72" t="s">
        <v>178</v>
      </c>
      <c r="C27" s="72" t="s">
        <v>179</v>
      </c>
      <c r="D27" s="72">
        <v>1</v>
      </c>
      <c r="E27" s="72">
        <v>106</v>
      </c>
      <c r="F27" s="5"/>
      <c r="G27" s="13" t="s">
        <v>28</v>
      </c>
      <c r="H27" s="153">
        <v>23</v>
      </c>
      <c r="I27" s="40">
        <f t="shared" si="11"/>
        <v>0.21698113207547171</v>
      </c>
      <c r="J27" s="63"/>
      <c r="K27" s="41">
        <f t="shared" si="12"/>
        <v>83</v>
      </c>
      <c r="L27" s="40">
        <f t="shared" si="13"/>
        <v>0.78301886792452835</v>
      </c>
    </row>
    <row r="28" spans="1:12" x14ac:dyDescent="0.2">
      <c r="A28" s="72" t="s">
        <v>177</v>
      </c>
      <c r="B28" s="72" t="s">
        <v>180</v>
      </c>
      <c r="C28" s="72" t="s">
        <v>181</v>
      </c>
      <c r="D28" s="72">
        <v>1</v>
      </c>
      <c r="E28" s="72">
        <v>106</v>
      </c>
      <c r="F28" s="5"/>
      <c r="G28" s="13" t="s">
        <v>28</v>
      </c>
      <c r="H28" s="153">
        <v>14</v>
      </c>
      <c r="I28" s="40">
        <f t="shared" si="11"/>
        <v>0.13207547169811321</v>
      </c>
      <c r="J28" s="63"/>
      <c r="K28" s="41">
        <f t="shared" si="12"/>
        <v>92</v>
      </c>
      <c r="L28" s="40">
        <f t="shared" si="13"/>
        <v>0.86792452830188682</v>
      </c>
    </row>
    <row r="29" spans="1:12" x14ac:dyDescent="0.2">
      <c r="A29" s="72" t="s">
        <v>177</v>
      </c>
      <c r="B29" s="72" t="s">
        <v>182</v>
      </c>
      <c r="C29" s="72" t="s">
        <v>183</v>
      </c>
      <c r="D29" s="72">
        <v>3</v>
      </c>
      <c r="E29" s="72">
        <v>110</v>
      </c>
      <c r="F29" s="5"/>
      <c r="G29" s="55" t="s">
        <v>28</v>
      </c>
      <c r="H29" s="153">
        <v>33</v>
      </c>
      <c r="I29" s="40">
        <f t="shared" si="11"/>
        <v>0.3</v>
      </c>
      <c r="J29" s="151"/>
      <c r="K29" s="41">
        <f t="shared" si="12"/>
        <v>77</v>
      </c>
      <c r="L29" s="40">
        <f t="shared" si="13"/>
        <v>0.7</v>
      </c>
    </row>
    <row r="30" spans="1:12" x14ac:dyDescent="0.2">
      <c r="A30" s="31" t="s">
        <v>177</v>
      </c>
      <c r="B30" s="36" t="s">
        <v>197</v>
      </c>
      <c r="C30" s="31" t="s">
        <v>198</v>
      </c>
      <c r="D30" s="73">
        <v>2</v>
      </c>
      <c r="E30" s="73">
        <v>103</v>
      </c>
      <c r="F30" s="149"/>
      <c r="G30" s="36" t="s">
        <v>28</v>
      </c>
      <c r="H30" s="68">
        <v>8</v>
      </c>
      <c r="I30" s="42">
        <f t="shared" si="11"/>
        <v>7.7669902912621352E-2</v>
      </c>
      <c r="J30" s="150"/>
      <c r="K30" s="43">
        <f t="shared" si="12"/>
        <v>95</v>
      </c>
      <c r="L30" s="42">
        <f t="shared" si="13"/>
        <v>0.92233009708737868</v>
      </c>
    </row>
    <row r="31" spans="1:12" x14ac:dyDescent="0.2">
      <c r="A31" s="33"/>
      <c r="B31" s="34">
        <f>COUNTA(B25:B30)</f>
        <v>6</v>
      </c>
      <c r="C31" s="33"/>
      <c r="E31" s="38">
        <f>SUM(E25:E30)</f>
        <v>631</v>
      </c>
      <c r="F31" s="44"/>
      <c r="G31" s="34">
        <f>COUNTA(G25:G30)</f>
        <v>6</v>
      </c>
      <c r="H31" s="38">
        <f>SUM(H25:H30)</f>
        <v>93</v>
      </c>
      <c r="I31" s="45">
        <f t="shared" si="11"/>
        <v>0.1473851030110935</v>
      </c>
      <c r="J31" s="46"/>
      <c r="K31" s="54">
        <f t="shared" si="12"/>
        <v>538</v>
      </c>
      <c r="L31" s="45">
        <f t="shared" si="13"/>
        <v>0.85261489698890647</v>
      </c>
    </row>
    <row r="32" spans="1:12" x14ac:dyDescent="0.2">
      <c r="A32" s="33"/>
      <c r="B32" s="34"/>
      <c r="C32" s="33"/>
      <c r="E32" s="38"/>
      <c r="F32" s="44"/>
      <c r="G32" s="34"/>
      <c r="H32" s="38"/>
      <c r="I32" s="45"/>
      <c r="J32" s="76"/>
      <c r="K32" s="54"/>
      <c r="L32" s="45"/>
    </row>
    <row r="33" spans="2:8" x14ac:dyDescent="0.2">
      <c r="C33" s="99" t="s">
        <v>223</v>
      </c>
      <c r="D33" s="114"/>
      <c r="G33" s="39"/>
      <c r="H33" s="39"/>
    </row>
    <row r="34" spans="2:8" x14ac:dyDescent="0.2">
      <c r="B34" s="99"/>
      <c r="D34" s="117" t="s">
        <v>96</v>
      </c>
      <c r="E34" s="98">
        <f>SUM(B11+B23+B31)</f>
        <v>24</v>
      </c>
      <c r="G34" s="39"/>
      <c r="H34" s="39"/>
    </row>
    <row r="35" spans="2:8" x14ac:dyDescent="0.2">
      <c r="B35" s="99"/>
      <c r="D35" s="117" t="s">
        <v>131</v>
      </c>
      <c r="E35" s="97">
        <f>SUM(E11+E23+E31)</f>
        <v>2506</v>
      </c>
      <c r="G35" s="39"/>
      <c r="H35" s="39"/>
    </row>
    <row r="36" spans="2:8" x14ac:dyDescent="0.2">
      <c r="B36" s="116"/>
      <c r="D36" s="117" t="s">
        <v>122</v>
      </c>
      <c r="E36" s="98">
        <f>SUM(G11+G23+G31)</f>
        <v>24</v>
      </c>
      <c r="G36" s="39"/>
      <c r="H36" s="39"/>
    </row>
    <row r="37" spans="2:8" x14ac:dyDescent="0.2">
      <c r="B37" s="116"/>
      <c r="D37" s="117" t="s">
        <v>132</v>
      </c>
      <c r="E37" s="97">
        <f>SUM(H11+H23+H31)</f>
        <v>365</v>
      </c>
      <c r="G37" s="39"/>
      <c r="H37" s="39"/>
    </row>
    <row r="38" spans="2:8" x14ac:dyDescent="0.2">
      <c r="B38" s="116"/>
      <c r="D38" s="117" t="s">
        <v>133</v>
      </c>
      <c r="E38" s="124">
        <f>E37/E35</f>
        <v>0.14565043894652832</v>
      </c>
      <c r="G38" s="39"/>
      <c r="H38" s="39"/>
    </row>
    <row r="39" spans="2:8" x14ac:dyDescent="0.2">
      <c r="D39" s="117" t="s">
        <v>134</v>
      </c>
      <c r="E39" s="97">
        <f>SUM(K11+K23+K31)</f>
        <v>2141</v>
      </c>
      <c r="G39" s="39"/>
      <c r="H39" s="39"/>
    </row>
    <row r="40" spans="2:8" x14ac:dyDescent="0.2">
      <c r="D40" s="117" t="s">
        <v>135</v>
      </c>
      <c r="E40" s="124">
        <f>E39/E35</f>
        <v>0.85434956105347171</v>
      </c>
      <c r="G40" s="39"/>
      <c r="H40" s="39"/>
    </row>
    <row r="41" spans="2:8" x14ac:dyDescent="0.2">
      <c r="G41" s="39"/>
      <c r="H41" s="39"/>
    </row>
    <row r="42" spans="2:8" x14ac:dyDescent="0.2">
      <c r="G42" s="39"/>
      <c r="H42" s="39"/>
    </row>
    <row r="43" spans="2:8" x14ac:dyDescent="0.2">
      <c r="G43" s="39"/>
      <c r="H43" s="39"/>
    </row>
    <row r="44" spans="2:8" x14ac:dyDescent="0.2">
      <c r="G44" s="39"/>
      <c r="H44" s="39"/>
    </row>
    <row r="45" spans="2:8" x14ac:dyDescent="0.2">
      <c r="G45" s="39"/>
      <c r="H45" s="39"/>
    </row>
  </sheetData>
  <sortState ref="A25:L30">
    <sortCondition ref="C25:C30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Indiana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2012-06-11T17:53:16Z</cp:lastPrinted>
  <dcterms:created xsi:type="dcterms:W3CDTF">2006-12-12T20:37:17Z</dcterms:created>
  <dcterms:modified xsi:type="dcterms:W3CDTF">2012-06-13T18:25:48Z</dcterms:modified>
</cp:coreProperties>
</file>