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255" windowWidth="18840" windowHeight="8370" activeTab="3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Actions'!$A$1:$J$26</definedName>
    <definedName name="_xlnm.Print_Area" localSheetId="5">'Action Durations'!$A$1:$K$23</definedName>
    <definedName name="_xlnm.Print_Area" localSheetId="1">Attributes!$A$1:$J$18</definedName>
    <definedName name="_xlnm.Print_Area" localSheetId="6">'Beach Days'!$A$1:$L$23</definedName>
    <definedName name="_xlnm.Print_Area" localSheetId="2">Monitoring!$A$1:$J$20</definedName>
    <definedName name="_xlnm.Print_Area" localSheetId="3">'Pollution Sources'!$A$1:$R$36</definedName>
    <definedName name="_xlnm.Print_Area" localSheetId="0">Summary!$A$1:$U$18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K11" i="7" l="1"/>
  <c r="L11" i="7" s="1"/>
  <c r="I11" i="7"/>
  <c r="K10" i="7"/>
  <c r="L10" i="7" s="1"/>
  <c r="I10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5" i="7"/>
  <c r="L5" i="7" s="1"/>
  <c r="I5" i="7"/>
  <c r="K4" i="7"/>
  <c r="L4" i="7" s="1"/>
  <c r="I4" i="7"/>
  <c r="K3" i="7"/>
  <c r="L3" i="7" s="1"/>
  <c r="I3" i="7"/>
  <c r="D25" i="4"/>
  <c r="D22" i="4"/>
  <c r="D23" i="4" s="1"/>
  <c r="D19" i="4"/>
  <c r="D20" i="4" l="1"/>
  <c r="E19" i="4" s="1"/>
  <c r="E22" i="4"/>
  <c r="D26" i="4"/>
  <c r="E25" i="4" s="1"/>
  <c r="J13" i="10"/>
  <c r="D20" i="10" s="1"/>
  <c r="K13" i="7" l="1"/>
  <c r="L13" i="7" s="1"/>
  <c r="I13" i="7"/>
  <c r="K12" i="7"/>
  <c r="L12" i="7" s="1"/>
  <c r="I12" i="7"/>
  <c r="F3" i="8" l="1"/>
  <c r="F13" i="2"/>
  <c r="D18" i="2" s="1"/>
  <c r="G8" i="4"/>
  <c r="D14" i="4" s="1"/>
  <c r="D8" i="4"/>
  <c r="D13" i="4" s="1"/>
  <c r="B8" i="4"/>
  <c r="F13" i="10"/>
  <c r="D18" i="10" s="1"/>
  <c r="E14" i="7"/>
  <c r="E18" i="7" s="1"/>
  <c r="E14" i="11"/>
  <c r="G20" i="11" s="1"/>
  <c r="R14" i="11"/>
  <c r="G35" i="11" s="1"/>
  <c r="Q14" i="11"/>
  <c r="G34" i="11" s="1"/>
  <c r="D14" i="11"/>
  <c r="G19" i="11" s="1"/>
  <c r="P14" i="11"/>
  <c r="G33" i="11" s="1"/>
  <c r="O14" i="11"/>
  <c r="G32" i="11" s="1"/>
  <c r="N14" i="11"/>
  <c r="G31" i="11" s="1"/>
  <c r="M14" i="11"/>
  <c r="G30" i="11" s="1"/>
  <c r="L14" i="11"/>
  <c r="G29" i="11" s="1"/>
  <c r="K14" i="11"/>
  <c r="G28" i="11" s="1"/>
  <c r="J14" i="11"/>
  <c r="G27" i="11" s="1"/>
  <c r="I14" i="11"/>
  <c r="G26" i="11" s="1"/>
  <c r="H14" i="11"/>
  <c r="G25" i="11" s="1"/>
  <c r="G14" i="11"/>
  <c r="G24" i="11" s="1"/>
  <c r="F14" i="11"/>
  <c r="G23" i="11" s="1"/>
  <c r="B14" i="11"/>
  <c r="G18" i="11" s="1"/>
  <c r="H14" i="7"/>
  <c r="E20" i="7" s="1"/>
  <c r="G14" i="7"/>
  <c r="E19" i="7" s="1"/>
  <c r="B14" i="7"/>
  <c r="E17" i="7" s="1"/>
  <c r="B9" i="9"/>
  <c r="D13" i="9" s="1"/>
  <c r="K9" i="9"/>
  <c r="J9" i="9"/>
  <c r="I9" i="9"/>
  <c r="H9" i="9"/>
  <c r="G9" i="9"/>
  <c r="D9" i="9"/>
  <c r="B13" i="10"/>
  <c r="D17" i="10" s="1"/>
  <c r="E9" i="9"/>
  <c r="D15" i="9" s="1"/>
  <c r="B13" i="2"/>
  <c r="D17" i="2" s="1"/>
  <c r="G21" i="9" l="1"/>
  <c r="G19" i="9"/>
  <c r="G18" i="9"/>
  <c r="G20" i="9"/>
  <c r="G22" i="9"/>
  <c r="D14" i="9"/>
  <c r="D12" i="4"/>
  <c r="T3" i="8"/>
  <c r="T4" i="8" s="1"/>
  <c r="S3" i="8"/>
  <c r="S4" i="8" s="1"/>
  <c r="I14" i="7"/>
  <c r="E20" i="4"/>
  <c r="E23" i="4"/>
  <c r="C3" i="8"/>
  <c r="Q4" i="8"/>
  <c r="M4" i="8"/>
  <c r="N4" i="8"/>
  <c r="E26" i="4"/>
  <c r="F4" i="8"/>
  <c r="O4" i="8"/>
  <c r="K14" i="7"/>
  <c r="E22" i="7" s="1"/>
  <c r="D3" i="8"/>
  <c r="P4" i="8"/>
  <c r="E3" i="8" l="1"/>
  <c r="D19" i="10"/>
  <c r="U3" i="8"/>
  <c r="L4" i="8"/>
  <c r="C4" i="8"/>
  <c r="E21" i="7"/>
  <c r="L14" i="7"/>
  <c r="G36" i="11"/>
  <c r="H24" i="11" s="1"/>
  <c r="G23" i="9"/>
  <c r="H22" i="9" s="1"/>
  <c r="U4" i="8"/>
  <c r="D4" i="8"/>
  <c r="H4" i="8"/>
  <c r="J3" i="8"/>
  <c r="I3" i="8"/>
  <c r="E23" i="7" l="1"/>
  <c r="H35" i="11"/>
  <c r="H32" i="11"/>
  <c r="H30" i="11"/>
  <c r="H29" i="11"/>
  <c r="H27" i="11"/>
  <c r="H34" i="11"/>
  <c r="H25" i="11"/>
  <c r="H33" i="11"/>
  <c r="H23" i="11"/>
  <c r="H31" i="11"/>
  <c r="H28" i="11"/>
  <c r="H26" i="11"/>
  <c r="E4" i="8"/>
  <c r="H19" i="9"/>
  <c r="H21" i="9"/>
  <c r="H20" i="9"/>
  <c r="H18" i="9"/>
  <c r="J4" i="8"/>
  <c r="I4" i="8"/>
  <c r="H36" i="11" l="1"/>
  <c r="H23" i="9"/>
</calcChain>
</file>

<file path=xl/sharedStrings.xml><?xml version="1.0" encoding="utf-8"?>
<sst xmlns="http://schemas.openxmlformats.org/spreadsheetml/2006/main" count="456" uniqueCount="182">
  <si>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</si>
  <si>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</si>
  <si>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</si>
  <si>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</si>
  <si>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</si>
  <si>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</si>
  <si>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</si>
  <si>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</si>
  <si>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</si>
  <si>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</si>
  <si>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</si>
  <si>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</si>
  <si>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</si>
  <si>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</si>
  <si>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</si>
  <si>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</si>
  <si>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</si>
  <si>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</si>
  <si>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</si>
  <si>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</si>
  <si>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</si>
  <si>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</si>
  <si>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</si>
  <si>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</si>
  <si>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</si>
  <si>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</si>
  <si>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</si>
  <si>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</si>
  <si>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</si>
  <si>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</si>
  <si>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Not Under an Action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</si>
  <si>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</si>
  <si>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</si>
  <si>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</si>
  <si>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</si>
  <si>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</si>
  <si>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</si>
  <si>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</si>
  <si>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</si>
  <si>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</si>
  <si>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</si>
  <si>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</si>
  <si>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</si>
  <si>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</si>
  <si>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</si>
  <si>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</si>
  <si>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</si>
  <si>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</si>
  <si>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</si>
  <si>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</si>
  <si>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</si>
  <si>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</si>
  <si>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</si>
  <si>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</si>
  <si>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</si>
  <si>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</si>
  <si>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</si>
  <si>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</si>
  <si>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</si>
  <si>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</si>
  <si>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</si>
  <si>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</si>
  <si>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</si>
  <si>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</si>
  <si>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</si>
  <si>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</si>
  <si>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</si>
  <si>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</si>
  <si>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</si>
  <si>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</si>
  <si>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</si>
  <si>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</si>
  <si>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</si>
  <si>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</si>
  <si>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</si>
  <si>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</si>
  <si>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</si>
  <si>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</si>
  <si>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</si>
  <si>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</si>
  <si>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</si>
  <si>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</si>
  <si>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</si>
  <si>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</si>
  <si>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</si>
  <si>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</si>
  <si>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</si>
  <si>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</si>
  <si>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</si>
  <si>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</si>
  <si>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</si>
  <si>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</si>
  <si>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</si>
  <si>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</si>
  <si>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</si>
  <si>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</si>
  <si>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</si>
  <si>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</si>
  <si>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</si>
  <si>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</si>
  <si>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</si>
  <si>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</si>
  <si>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</si>
  <si>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</si>
  <si>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</si>
  <si>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</si>
  <si>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</si>
  <si>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</si>
  <si>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</si>
  <si>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</si>
  <si>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</si>
  <si>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</si>
  <si>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</si>
  <si>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</si>
  <si>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</si>
  <si>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</si>
  <si>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</si>
  <si>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</si>
  <si>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</si>
  <si>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</si>
  <si>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</si>
  <si>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</si>
  <si>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</si>
  <si>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</si>
  <si>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</si>
  <si>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</si>
  <si>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</si>
  <si>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</si>
  <si>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</si>
  <si>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</si>
  <si>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</si>
  <si>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</si>
  <si>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</si>
  <si>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</si>
  <si>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</si>
  <si>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</si>
  <si>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</si>
  <si>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</si>
  <si>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</si>
  <si>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</si>
  <si>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PER_WEEK</t>
  </si>
  <si>
    <t>ECOLI</t>
  </si>
  <si>
    <t>ECOLI:</t>
  </si>
  <si>
    <t>DAYS</t>
  </si>
  <si>
    <t>Total length of monitored beaches (M)</t>
  </si>
  <si>
    <t>STORM:</t>
  </si>
  <si>
    <t>---</t>
  </si>
  <si>
    <t>MN899917</t>
  </si>
  <si>
    <t>Closure</t>
  </si>
  <si>
    <t>STORM</t>
  </si>
  <si>
    <t>MN413160</t>
  </si>
  <si>
    <t>Reservation River Beach 2010</t>
  </si>
  <si>
    <t>Grand Portage Bay Monitoring Location 5</t>
  </si>
  <si>
    <t>Reservation River Beach</t>
  </si>
  <si>
    <t>MN364222</t>
  </si>
  <si>
    <t>Grand Portage Bay Monitoring Location 1</t>
  </si>
  <si>
    <t>MN578046</t>
  </si>
  <si>
    <t>Grand Portage Bay Monitoring Location 2</t>
  </si>
  <si>
    <t>MN117350</t>
  </si>
  <si>
    <t>Grand Portage Bay Monitoring Location 3</t>
  </si>
  <si>
    <t>MN944389</t>
  </si>
  <si>
    <t>Grand Portage Bay Monitoring Location 4</t>
  </si>
  <si>
    <t>MN524703</t>
  </si>
  <si>
    <t>Grand Portage Bay Monitoring Location 6</t>
  </si>
  <si>
    <t>MN883068</t>
  </si>
  <si>
    <t>Grand Portage Bay Monitoring Location 7</t>
  </si>
  <si>
    <t>MN488120</t>
  </si>
  <si>
    <t>Grand Portage Bay Monitoring Location 8</t>
  </si>
  <si>
    <t>MN438904</t>
  </si>
  <si>
    <t>Hollow Rock Resort</t>
  </si>
  <si>
    <t>MN814512</t>
  </si>
  <si>
    <t>Red Rock Beach</t>
  </si>
  <si>
    <t>Private/Private</t>
  </si>
  <si>
    <t>Public/Private</t>
  </si>
  <si>
    <t>Beach length (M)</t>
  </si>
  <si>
    <t>Meters</t>
  </si>
  <si>
    <t>Tribe</t>
  </si>
  <si>
    <t>Grand Portage</t>
  </si>
  <si>
    <t>2011 ACTIONS DURATION SUMMARY</t>
  </si>
  <si>
    <t>2011 ACTIONS SUMMARY</t>
  </si>
  <si>
    <t>Beach action in 2011?</t>
  </si>
  <si>
    <t>2011 BEACH DAYS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</si>
</sst>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indexed="8"/>
      <name val="Arial"/>
      <family val="2"/>
    </font>
    <font>
      <sz val="7"/>
      <color rgb="FF000000"/>
      <name val="Arial"/>
      <family val="2"/>
    </font>
    <font>
      <sz val="10"/>
      <color indexed="8"/>
      <name val="Arial"/>
      <family val="2"/>
    </font>
    <font>
      <sz val="7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2" fillId="0" borderId="0"/>
  </cellStyleXfs>
  <cellXfs count="159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/>
    <xf numFmtId="0" fontId="5" fillId="0" borderId="0" xfId="0" applyFont="1" applyFill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0" fillId="0" borderId="5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8"/>
  <sheetViews>
    <sheetView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46" t="s">
        <v>31</v>
      </c>
      <c r="D1" s="148"/>
      <c r="E1" s="148"/>
      <c r="F1" s="147"/>
      <c r="G1" s="68"/>
      <c r="H1" s="146" t="s">
        <v>33</v>
      </c>
      <c r="I1" s="146"/>
      <c r="J1" s="146"/>
      <c r="K1" s="54"/>
      <c r="L1" s="146" t="s">
        <v>36</v>
      </c>
      <c r="M1" s="147"/>
      <c r="N1" s="147"/>
      <c r="O1" s="147"/>
      <c r="P1" s="147"/>
      <c r="Q1" s="147"/>
      <c r="R1" s="54"/>
      <c r="S1" s="146" t="s">
        <v>35</v>
      </c>
      <c r="T1" s="147"/>
      <c r="U1" s="147"/>
    </row>
    <row r="2" spans="1:21" ht="88.5" customHeight="1" x14ac:dyDescent="0.2">
      <c r="A2" s="4" t="s">
        <v>176</v>
      </c>
      <c r="B2" s="4"/>
      <c r="C2" s="3" t="s">
        <v>34</v>
      </c>
      <c r="D2" s="3" t="s">
        <v>38</v>
      </c>
      <c r="E2" s="3" t="s">
        <v>39</v>
      </c>
      <c r="F2" s="3" t="s">
        <v>144</v>
      </c>
      <c r="G2" s="3"/>
      <c r="H2" s="3" t="s">
        <v>0</v>
      </c>
      <c r="I2" s="3" t="s">
        <v>1</v>
      </c>
      <c r="J2" s="3" t="s">
        <v>2</v>
      </c>
      <c r="K2" s="3"/>
      <c r="L2" s="14" t="s">
        <v>37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14</v>
      </c>
    </row>
    <row r="3" spans="1:21" x14ac:dyDescent="0.2">
      <c r="A3" s="66" t="s">
        <v>177</v>
      </c>
      <c r="B3" s="16"/>
      <c r="C3" s="135">
        <f>Monitoring!$B$13</f>
        <v>11</v>
      </c>
      <c r="D3" s="135">
        <f>Monitoring!$F$13</f>
        <v>11</v>
      </c>
      <c r="E3" s="136">
        <f>D3/C3</f>
        <v>1</v>
      </c>
      <c r="F3" s="137">
        <f>Monitoring!$J$13</f>
        <v>2739.7</v>
      </c>
      <c r="G3" s="138"/>
      <c r="H3" s="139">
        <v>6</v>
      </c>
      <c r="I3" s="139">
        <f>D3-H3</f>
        <v>5</v>
      </c>
      <c r="J3" s="136">
        <f>H3/D3</f>
        <v>0.54545454545454541</v>
      </c>
      <c r="K3" s="138"/>
      <c r="L3" s="138">
        <v>6</v>
      </c>
      <c r="M3" s="140" t="s">
        <v>146</v>
      </c>
      <c r="N3" s="140" t="s">
        <v>146</v>
      </c>
      <c r="O3" s="142">
        <v>5</v>
      </c>
      <c r="P3" s="142">
        <v>1</v>
      </c>
      <c r="Q3" s="140" t="s">
        <v>146</v>
      </c>
      <c r="R3" s="138"/>
      <c r="S3" s="141">
        <f>'Beach Days'!E14</f>
        <v>1331</v>
      </c>
      <c r="T3" s="141">
        <f>'Beach Days'!H14</f>
        <v>42</v>
      </c>
      <c r="U3" s="136">
        <f>T3/S3</f>
        <v>3.1555221637866268E-2</v>
      </c>
    </row>
    <row r="4" spans="1:21" x14ac:dyDescent="0.2">
      <c r="C4" s="123">
        <f>SUM(C3:C3)</f>
        <v>11</v>
      </c>
      <c r="D4" s="123">
        <f>SUM(D3:D3)</f>
        <v>11</v>
      </c>
      <c r="E4" s="132">
        <f>D4/C4</f>
        <v>1</v>
      </c>
      <c r="F4" s="133">
        <f>SUM(F3:F3)</f>
        <v>2739.7</v>
      </c>
      <c r="G4" s="123"/>
      <c r="H4" s="123">
        <f>SUM(H3:H3)</f>
        <v>6</v>
      </c>
      <c r="I4" s="134">
        <f>D4-H4</f>
        <v>5</v>
      </c>
      <c r="J4" s="132">
        <f>H4/D4</f>
        <v>0.54545454545454541</v>
      </c>
      <c r="K4" s="123"/>
      <c r="L4" s="123">
        <f t="shared" ref="L4:Q4" si="0">SUM(L3:L3)</f>
        <v>6</v>
      </c>
      <c r="M4" s="123">
        <f t="shared" si="0"/>
        <v>0</v>
      </c>
      <c r="N4" s="123">
        <f t="shared" si="0"/>
        <v>0</v>
      </c>
      <c r="O4" s="123">
        <f t="shared" si="0"/>
        <v>5</v>
      </c>
      <c r="P4" s="123">
        <f t="shared" si="0"/>
        <v>1</v>
      </c>
      <c r="Q4" s="123">
        <f t="shared" si="0"/>
        <v>0</v>
      </c>
      <c r="R4" s="123"/>
      <c r="S4" s="133">
        <f>SUM(S3:S3)</f>
        <v>1331</v>
      </c>
      <c r="T4" s="133">
        <f>SUM(T3:T3)</f>
        <v>42</v>
      </c>
      <c r="U4" s="43">
        <f>T4/S4</f>
        <v>3.1555221637866268E-2</v>
      </c>
    </row>
    <row r="5" spans="1:21" x14ac:dyDescent="0.2">
      <c r="C5" s="12"/>
      <c r="D5" s="12"/>
      <c r="E5" s="18"/>
      <c r="F5" s="10"/>
      <c r="G5" s="12"/>
      <c r="H5" s="12"/>
      <c r="I5" s="17"/>
      <c r="J5" s="18"/>
      <c r="K5" s="12"/>
      <c r="L5" s="12"/>
      <c r="M5" s="12"/>
      <c r="N5" s="12"/>
      <c r="O5" s="12"/>
      <c r="P5" s="12"/>
      <c r="Q5" s="12"/>
      <c r="R5" s="12"/>
      <c r="S5" s="10"/>
      <c r="T5" s="10"/>
      <c r="U5" s="48"/>
    </row>
    <row r="6" spans="1:21" x14ac:dyDescent="0.2">
      <c r="T6" s="19"/>
    </row>
    <row r="7" spans="1:21" x14ac:dyDescent="0.2">
      <c r="A7" s="74" t="s">
        <v>43</v>
      </c>
      <c r="T7" s="19"/>
    </row>
    <row r="8" spans="1:21" x14ac:dyDescent="0.2">
      <c r="C8" s="80" t="s">
        <v>40</v>
      </c>
      <c r="D8" s="73" t="s">
        <v>51</v>
      </c>
    </row>
    <row r="9" spans="1:21" x14ac:dyDescent="0.2">
      <c r="C9" s="80"/>
      <c r="D9" s="73" t="s">
        <v>52</v>
      </c>
    </row>
    <row r="10" spans="1:21" x14ac:dyDescent="0.2">
      <c r="C10" s="80" t="s">
        <v>44</v>
      </c>
      <c r="D10" s="72" t="s">
        <v>50</v>
      </c>
    </row>
    <row r="11" spans="1:21" x14ac:dyDescent="0.2">
      <c r="C11" s="80" t="s">
        <v>41</v>
      </c>
      <c r="D11" s="73" t="s">
        <v>53</v>
      </c>
    </row>
    <row r="12" spans="1:21" x14ac:dyDescent="0.2">
      <c r="C12" s="80"/>
      <c r="D12" s="73" t="s">
        <v>54</v>
      </c>
    </row>
    <row r="13" spans="1:21" x14ac:dyDescent="0.2">
      <c r="C13" s="80" t="s">
        <v>42</v>
      </c>
      <c r="D13" s="72" t="s">
        <v>55</v>
      </c>
    </row>
    <row r="14" spans="1:21" x14ac:dyDescent="0.2">
      <c r="C14" s="80"/>
      <c r="D14" s="72" t="s">
        <v>56</v>
      </c>
    </row>
    <row r="15" spans="1:21" x14ac:dyDescent="0.2">
      <c r="C15" s="80" t="s">
        <v>46</v>
      </c>
      <c r="D15" s="72" t="s">
        <v>57</v>
      </c>
    </row>
    <row r="16" spans="1:21" x14ac:dyDescent="0.2">
      <c r="C16" s="81"/>
      <c r="D16" s="72" t="s">
        <v>58</v>
      </c>
    </row>
    <row r="17" spans="3:4" x14ac:dyDescent="0.2">
      <c r="C17" s="80" t="s">
        <v>45</v>
      </c>
      <c r="D17" s="72" t="s">
        <v>48</v>
      </c>
    </row>
    <row r="18" spans="3:4" x14ac:dyDescent="0.2">
      <c r="C18" s="80" t="s">
        <v>47</v>
      </c>
      <c r="D18" s="72" t="s">
        <v>49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Grand Portage Reservation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8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0" customWidth="1"/>
    <col min="6" max="6" width="9.140625" style="24"/>
    <col min="7" max="10" width="9.7109375" style="28" customWidth="1"/>
    <col min="12" max="16384" width="9.140625" style="24"/>
  </cols>
  <sheetData>
    <row r="1" spans="1:13" ht="33.75" customHeight="1" x14ac:dyDescent="0.2">
      <c r="A1" s="4" t="s">
        <v>176</v>
      </c>
      <c r="B1" s="25" t="s">
        <v>12</v>
      </c>
      <c r="C1" s="25" t="s">
        <v>67</v>
      </c>
      <c r="D1" s="25" t="s">
        <v>68</v>
      </c>
      <c r="E1" s="3" t="s">
        <v>69</v>
      </c>
      <c r="F1" s="71" t="s">
        <v>174</v>
      </c>
      <c r="G1" s="25" t="s">
        <v>70</v>
      </c>
      <c r="H1" s="25" t="s">
        <v>71</v>
      </c>
      <c r="I1" s="25" t="s">
        <v>72</v>
      </c>
      <c r="J1" s="25" t="s">
        <v>73</v>
      </c>
    </row>
    <row r="2" spans="1:13" ht="12.75" customHeight="1" x14ac:dyDescent="0.2">
      <c r="A2" s="66" t="s">
        <v>177</v>
      </c>
      <c r="B2" s="128" t="s">
        <v>154</v>
      </c>
      <c r="C2" s="129" t="s">
        <v>155</v>
      </c>
      <c r="D2" s="66" t="s">
        <v>28</v>
      </c>
      <c r="E2" s="66">
        <v>1</v>
      </c>
      <c r="F2" s="66">
        <v>121</v>
      </c>
      <c r="G2" s="66">
        <v>47.953071000000001</v>
      </c>
      <c r="H2" s="66">
        <v>-89.689671000000004</v>
      </c>
      <c r="I2" s="66">
        <v>47.954151000000003</v>
      </c>
      <c r="J2" s="66">
        <v>-89.689876999999996</v>
      </c>
      <c r="L2" s="66"/>
      <c r="M2" s="66"/>
    </row>
    <row r="3" spans="1:13" ht="12.75" customHeight="1" x14ac:dyDescent="0.2">
      <c r="A3" s="66" t="s">
        <v>177</v>
      </c>
      <c r="B3" s="128" t="s">
        <v>156</v>
      </c>
      <c r="C3" s="129" t="s">
        <v>157</v>
      </c>
      <c r="D3" s="66" t="s">
        <v>28</v>
      </c>
      <c r="E3" s="66">
        <v>1</v>
      </c>
      <c r="F3" s="66">
        <v>64.7</v>
      </c>
      <c r="G3" s="66">
        <v>47.961454000000003</v>
      </c>
      <c r="H3" s="66">
        <v>-89.685012999999998</v>
      </c>
      <c r="I3" s="66">
        <v>47.961803000000003</v>
      </c>
      <c r="J3" s="66">
        <v>-89.684320999999997</v>
      </c>
      <c r="L3" s="66"/>
      <c r="M3" s="66"/>
    </row>
    <row r="4" spans="1:13" ht="12.75" customHeight="1" x14ac:dyDescent="0.2">
      <c r="A4" s="66" t="s">
        <v>177</v>
      </c>
      <c r="B4" s="128" t="s">
        <v>158</v>
      </c>
      <c r="C4" s="129" t="s">
        <v>159</v>
      </c>
      <c r="D4" s="66" t="s">
        <v>28</v>
      </c>
      <c r="E4" s="66">
        <v>1</v>
      </c>
      <c r="F4" s="66">
        <v>516</v>
      </c>
      <c r="G4" s="66">
        <v>47.964750000000002</v>
      </c>
      <c r="H4" s="66">
        <v>-89.678578999999999</v>
      </c>
      <c r="I4" s="66">
        <v>47.965997999999999</v>
      </c>
      <c r="J4" s="66">
        <v>-89.671924000000004</v>
      </c>
      <c r="L4" s="66"/>
      <c r="M4" s="66"/>
    </row>
    <row r="5" spans="1:13" ht="12.75" customHeight="1" x14ac:dyDescent="0.2">
      <c r="A5" s="66" t="s">
        <v>177</v>
      </c>
      <c r="B5" s="128" t="s">
        <v>160</v>
      </c>
      <c r="C5" s="129" t="s">
        <v>161</v>
      </c>
      <c r="D5" s="66" t="s">
        <v>28</v>
      </c>
      <c r="E5" s="66">
        <v>1</v>
      </c>
      <c r="F5" s="66">
        <v>561</v>
      </c>
      <c r="G5" s="66">
        <v>47.965997000000002</v>
      </c>
      <c r="H5" s="66">
        <v>-89.671961999999994</v>
      </c>
      <c r="I5" s="66">
        <v>47.966876999999997</v>
      </c>
      <c r="J5" s="66">
        <v>-89.664559999999994</v>
      </c>
      <c r="L5" s="66"/>
      <c r="M5" s="66"/>
    </row>
    <row r="6" spans="1:13" ht="12.75" customHeight="1" x14ac:dyDescent="0.2">
      <c r="A6" s="66" t="s">
        <v>177</v>
      </c>
      <c r="B6" s="128" t="s">
        <v>147</v>
      </c>
      <c r="C6" s="129" t="s">
        <v>152</v>
      </c>
      <c r="D6" s="66" t="s">
        <v>28</v>
      </c>
      <c r="E6" s="66">
        <v>1</v>
      </c>
      <c r="F6" s="66">
        <v>475</v>
      </c>
      <c r="G6" s="66">
        <v>47.966901</v>
      </c>
      <c r="H6" s="66">
        <v>-89.664637999999997</v>
      </c>
      <c r="I6" s="66">
        <v>47.967073999999997</v>
      </c>
      <c r="J6" s="66">
        <v>-89.658310999999998</v>
      </c>
      <c r="L6" s="66"/>
      <c r="M6" s="66"/>
    </row>
    <row r="7" spans="1:13" ht="12.75" customHeight="1" x14ac:dyDescent="0.2">
      <c r="A7" s="66" t="s">
        <v>177</v>
      </c>
      <c r="B7" s="128" t="s">
        <v>162</v>
      </c>
      <c r="C7" s="129" t="s">
        <v>163</v>
      </c>
      <c r="D7" s="66" t="s">
        <v>28</v>
      </c>
      <c r="E7" s="66">
        <v>1</v>
      </c>
      <c r="F7" s="66">
        <v>375</v>
      </c>
      <c r="G7" s="66">
        <v>47.967073999999997</v>
      </c>
      <c r="H7" s="66">
        <v>-89.658310999999998</v>
      </c>
      <c r="I7" s="66">
        <v>47.965792</v>
      </c>
      <c r="J7" s="66">
        <v>-89.653688000000002</v>
      </c>
      <c r="L7" s="66"/>
      <c r="M7" s="66"/>
    </row>
    <row r="8" spans="1:13" ht="12.75" customHeight="1" x14ac:dyDescent="0.2">
      <c r="A8" s="66" t="s">
        <v>177</v>
      </c>
      <c r="B8" s="128" t="s">
        <v>164</v>
      </c>
      <c r="C8" s="129" t="s">
        <v>165</v>
      </c>
      <c r="D8" s="66" t="s">
        <v>28</v>
      </c>
      <c r="E8" s="66">
        <v>1</v>
      </c>
      <c r="F8" s="66">
        <v>78</v>
      </c>
      <c r="G8" s="66">
        <v>47.963250000000002</v>
      </c>
      <c r="H8" s="66">
        <v>-89.652094000000005</v>
      </c>
      <c r="I8" s="66">
        <v>47.962668999999998</v>
      </c>
      <c r="J8" s="66">
        <v>-89.652499000000006</v>
      </c>
      <c r="L8" s="66"/>
      <c r="M8" s="66"/>
    </row>
    <row r="9" spans="1:13" ht="12.75" customHeight="1" x14ac:dyDescent="0.2">
      <c r="A9" s="66" t="s">
        <v>177</v>
      </c>
      <c r="B9" s="128" t="s">
        <v>166</v>
      </c>
      <c r="C9" s="129" t="s">
        <v>167</v>
      </c>
      <c r="D9" s="66" t="s">
        <v>173</v>
      </c>
      <c r="E9" s="66">
        <v>1</v>
      </c>
      <c r="F9" s="66">
        <v>86</v>
      </c>
      <c r="G9" s="66">
        <v>47.959536</v>
      </c>
      <c r="H9" s="66">
        <v>-89.649812999999995</v>
      </c>
      <c r="I9" s="66">
        <v>47.959176999999997</v>
      </c>
      <c r="J9" s="66">
        <v>-89.648797999999999</v>
      </c>
      <c r="L9" s="66"/>
      <c r="M9" s="66"/>
    </row>
    <row r="10" spans="1:13" ht="12.75" customHeight="1" x14ac:dyDescent="0.2">
      <c r="A10" s="66" t="s">
        <v>177</v>
      </c>
      <c r="B10" s="128" t="s">
        <v>168</v>
      </c>
      <c r="C10" s="129" t="s">
        <v>169</v>
      </c>
      <c r="D10" s="66" t="s">
        <v>28</v>
      </c>
      <c r="E10" s="66">
        <v>1</v>
      </c>
      <c r="F10" s="66">
        <v>78</v>
      </c>
      <c r="G10" s="66">
        <v>47.918005999999998</v>
      </c>
      <c r="H10" s="66">
        <v>-89.737076000000002</v>
      </c>
      <c r="I10" s="66">
        <v>47.918540999999998</v>
      </c>
      <c r="J10" s="66">
        <v>-89.737729000000002</v>
      </c>
      <c r="L10" s="66"/>
      <c r="M10" s="66"/>
    </row>
    <row r="11" spans="1:13" ht="12.75" customHeight="1" x14ac:dyDescent="0.2">
      <c r="A11" s="66" t="s">
        <v>177</v>
      </c>
      <c r="B11" s="128" t="s">
        <v>170</v>
      </c>
      <c r="C11" s="129" t="s">
        <v>171</v>
      </c>
      <c r="D11" s="66" t="s">
        <v>28</v>
      </c>
      <c r="E11" s="66">
        <v>1</v>
      </c>
      <c r="F11" s="66">
        <v>190</v>
      </c>
      <c r="G11" s="66">
        <v>47.905597999999998</v>
      </c>
      <c r="H11" s="66">
        <v>-89.758780999999999</v>
      </c>
      <c r="I11" s="66">
        <v>47.907187999999998</v>
      </c>
      <c r="J11" s="66">
        <v>-89.758681999999993</v>
      </c>
      <c r="L11" s="66"/>
      <c r="M11" s="66"/>
    </row>
    <row r="12" spans="1:13" ht="12.75" customHeight="1" x14ac:dyDescent="0.2">
      <c r="A12" s="67" t="s">
        <v>177</v>
      </c>
      <c r="B12" s="130" t="s">
        <v>150</v>
      </c>
      <c r="C12" s="130" t="s">
        <v>151</v>
      </c>
      <c r="D12" s="130" t="s">
        <v>172</v>
      </c>
      <c r="E12" s="130">
        <v>1</v>
      </c>
      <c r="F12" s="131">
        <v>195</v>
      </c>
      <c r="G12" s="130">
        <v>47.874614999999999</v>
      </c>
      <c r="H12" s="130">
        <v>-89.860059000000007</v>
      </c>
      <c r="I12" s="130">
        <v>47.875002000000002</v>
      </c>
      <c r="J12" s="130">
        <v>-89.857697000000002</v>
      </c>
    </row>
    <row r="13" spans="1:13" ht="12.75" customHeight="1" x14ac:dyDescent="0.2">
      <c r="A13" s="32"/>
      <c r="B13" s="33">
        <f>COUNTA(B2:B12)</f>
        <v>11</v>
      </c>
      <c r="C13" s="32"/>
      <c r="D13" s="32"/>
      <c r="E13" s="70"/>
      <c r="F13" s="49">
        <f>SUM(F2:F12)</f>
        <v>2739.7</v>
      </c>
      <c r="G13" s="32"/>
      <c r="H13" s="32"/>
      <c r="I13" s="32"/>
      <c r="J13" s="32"/>
    </row>
    <row r="14" spans="1:13" ht="12.75" customHeight="1" x14ac:dyDescent="0.2">
      <c r="A14" s="32"/>
      <c r="B14" s="32"/>
      <c r="C14" s="32"/>
      <c r="D14" s="32"/>
      <c r="E14" s="51"/>
      <c r="F14" s="119"/>
      <c r="G14" s="32"/>
      <c r="H14" s="32"/>
      <c r="I14" s="32"/>
      <c r="J14" s="32"/>
    </row>
    <row r="15" spans="1:13" ht="12.75" customHeight="1" x14ac:dyDescent="0.2">
      <c r="A15" s="32"/>
      <c r="B15" s="33"/>
      <c r="C15" s="32"/>
      <c r="D15" s="32"/>
      <c r="E15" s="70"/>
      <c r="F15" s="49"/>
      <c r="G15" s="32"/>
      <c r="H15" s="32"/>
      <c r="I15" s="32"/>
      <c r="J15" s="32"/>
    </row>
    <row r="16" spans="1:13" ht="12.75" customHeight="1" x14ac:dyDescent="0.2">
      <c r="A16" s="32"/>
      <c r="C16" s="93" t="s">
        <v>97</v>
      </c>
      <c r="D16" s="94"/>
      <c r="E16" s="95"/>
      <c r="G16" s="32"/>
      <c r="H16" s="32"/>
      <c r="I16" s="32"/>
      <c r="J16" s="32"/>
    </row>
    <row r="17" spans="1:10" s="2" customFormat="1" ht="12.75" customHeight="1" x14ac:dyDescent="0.15">
      <c r="C17" s="89" t="s">
        <v>95</v>
      </c>
      <c r="D17" s="90">
        <f>SUM(B13)</f>
        <v>11</v>
      </c>
      <c r="E17" s="95"/>
      <c r="G17" s="50"/>
      <c r="H17" s="50"/>
      <c r="I17" s="50"/>
      <c r="J17" s="50"/>
    </row>
    <row r="18" spans="1:10" ht="12.75" customHeight="1" x14ac:dyDescent="0.2">
      <c r="A18" s="46"/>
      <c r="B18" s="46"/>
      <c r="C18" s="89" t="s">
        <v>96</v>
      </c>
      <c r="D18" s="91">
        <f>SUM(F13)</f>
        <v>2739.7</v>
      </c>
      <c r="E18" s="92" t="s">
        <v>175</v>
      </c>
      <c r="F18" s="82"/>
      <c r="G18" s="45"/>
      <c r="H18" s="45"/>
      <c r="I18" s="45"/>
      <c r="J18" s="45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Grand Portage Reservation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0"/>
  <sheetViews>
    <sheetView zoomScaleNormal="100"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0" width="9.140625" style="24"/>
    <col min="11" max="16384" width="9.140625" style="5"/>
  </cols>
  <sheetData>
    <row r="1" spans="1:10" s="2" customFormat="1" ht="40.5" customHeight="1" x14ac:dyDescent="0.15">
      <c r="A1" s="4" t="s">
        <v>176</v>
      </c>
      <c r="B1" s="25" t="s">
        <v>12</v>
      </c>
      <c r="C1" s="25" t="s">
        <v>60</v>
      </c>
      <c r="D1" s="3" t="s">
        <v>61</v>
      </c>
      <c r="E1" s="3" t="s">
        <v>62</v>
      </c>
      <c r="F1" s="3" t="s">
        <v>63</v>
      </c>
      <c r="G1" s="3" t="s">
        <v>64</v>
      </c>
      <c r="H1" s="3" t="s">
        <v>65</v>
      </c>
      <c r="I1" s="3" t="s">
        <v>66</v>
      </c>
      <c r="J1" s="71" t="s">
        <v>174</v>
      </c>
    </row>
    <row r="2" spans="1:10" ht="12.75" customHeight="1" x14ac:dyDescent="0.2">
      <c r="A2" s="66" t="s">
        <v>177</v>
      </c>
      <c r="B2" s="128" t="s">
        <v>154</v>
      </c>
      <c r="C2" s="129" t="s">
        <v>155</v>
      </c>
      <c r="D2" s="66">
        <v>121</v>
      </c>
      <c r="E2" s="66" t="s">
        <v>143</v>
      </c>
      <c r="F2" s="66">
        <v>1</v>
      </c>
      <c r="G2" s="66" t="s">
        <v>140</v>
      </c>
      <c r="H2" s="66">
        <v>0</v>
      </c>
      <c r="I2" s="66" t="s">
        <v>140</v>
      </c>
      <c r="J2" s="66">
        <v>121</v>
      </c>
    </row>
    <row r="3" spans="1:10" ht="12.75" customHeight="1" x14ac:dyDescent="0.2">
      <c r="A3" s="66" t="s">
        <v>177</v>
      </c>
      <c r="B3" s="128" t="s">
        <v>156</v>
      </c>
      <c r="C3" s="129" t="s">
        <v>157</v>
      </c>
      <c r="D3" s="66">
        <v>121</v>
      </c>
      <c r="E3" s="66" t="s">
        <v>143</v>
      </c>
      <c r="F3" s="66">
        <v>1</v>
      </c>
      <c r="G3" s="66" t="s">
        <v>140</v>
      </c>
      <c r="H3" s="66">
        <v>0</v>
      </c>
      <c r="I3" s="66" t="s">
        <v>140</v>
      </c>
      <c r="J3" s="66">
        <v>64.7</v>
      </c>
    </row>
    <row r="4" spans="1:10" ht="12.75" customHeight="1" x14ac:dyDescent="0.2">
      <c r="A4" s="66" t="s">
        <v>177</v>
      </c>
      <c r="B4" s="128" t="s">
        <v>158</v>
      </c>
      <c r="C4" s="129" t="s">
        <v>159</v>
      </c>
      <c r="D4" s="66">
        <v>121</v>
      </c>
      <c r="E4" s="66" t="s">
        <v>143</v>
      </c>
      <c r="F4" s="66">
        <v>1</v>
      </c>
      <c r="G4" s="66" t="s">
        <v>140</v>
      </c>
      <c r="H4" s="66">
        <v>0</v>
      </c>
      <c r="I4" s="66" t="s">
        <v>140</v>
      </c>
      <c r="J4" s="66">
        <v>516</v>
      </c>
    </row>
    <row r="5" spans="1:10" ht="12.75" customHeight="1" x14ac:dyDescent="0.2">
      <c r="A5" s="66" t="s">
        <v>177</v>
      </c>
      <c r="B5" s="128" t="s">
        <v>160</v>
      </c>
      <c r="C5" s="129" t="s">
        <v>161</v>
      </c>
      <c r="D5" s="66">
        <v>121</v>
      </c>
      <c r="E5" s="66" t="s">
        <v>143</v>
      </c>
      <c r="F5" s="66">
        <v>1</v>
      </c>
      <c r="G5" s="66" t="s">
        <v>140</v>
      </c>
      <c r="H5" s="66">
        <v>0</v>
      </c>
      <c r="I5" s="66" t="s">
        <v>140</v>
      </c>
      <c r="J5" s="66">
        <v>561</v>
      </c>
    </row>
    <row r="6" spans="1:10" ht="12.75" customHeight="1" x14ac:dyDescent="0.2">
      <c r="A6" s="66" t="s">
        <v>177</v>
      </c>
      <c r="B6" s="128" t="s">
        <v>147</v>
      </c>
      <c r="C6" s="129" t="s">
        <v>152</v>
      </c>
      <c r="D6" s="66">
        <v>121</v>
      </c>
      <c r="E6" s="66" t="s">
        <v>143</v>
      </c>
      <c r="F6" s="66">
        <v>1</v>
      </c>
      <c r="G6" s="66" t="s">
        <v>140</v>
      </c>
      <c r="H6" s="66">
        <v>0</v>
      </c>
      <c r="I6" s="66" t="s">
        <v>140</v>
      </c>
      <c r="J6" s="66">
        <v>475</v>
      </c>
    </row>
    <row r="7" spans="1:10" ht="12.75" customHeight="1" x14ac:dyDescent="0.2">
      <c r="A7" s="66" t="s">
        <v>177</v>
      </c>
      <c r="B7" s="128" t="s">
        <v>162</v>
      </c>
      <c r="C7" s="129" t="s">
        <v>163</v>
      </c>
      <c r="D7" s="66">
        <v>121</v>
      </c>
      <c r="E7" s="66" t="s">
        <v>143</v>
      </c>
      <c r="F7" s="66">
        <v>1</v>
      </c>
      <c r="G7" s="66" t="s">
        <v>140</v>
      </c>
      <c r="H7" s="66">
        <v>0</v>
      </c>
      <c r="I7" s="66" t="s">
        <v>140</v>
      </c>
      <c r="J7" s="66">
        <v>375</v>
      </c>
    </row>
    <row r="8" spans="1:10" ht="12.75" customHeight="1" x14ac:dyDescent="0.2">
      <c r="A8" s="66" t="s">
        <v>177</v>
      </c>
      <c r="B8" s="128" t="s">
        <v>164</v>
      </c>
      <c r="C8" s="129" t="s">
        <v>165</v>
      </c>
      <c r="D8" s="66">
        <v>121</v>
      </c>
      <c r="E8" s="66" t="s">
        <v>143</v>
      </c>
      <c r="F8" s="66">
        <v>1</v>
      </c>
      <c r="G8" s="66" t="s">
        <v>140</v>
      </c>
      <c r="H8" s="66">
        <v>0</v>
      </c>
      <c r="I8" s="66" t="s">
        <v>140</v>
      </c>
      <c r="J8" s="66">
        <v>78</v>
      </c>
    </row>
    <row r="9" spans="1:10" ht="12.75" customHeight="1" x14ac:dyDescent="0.2">
      <c r="A9" s="66" t="s">
        <v>177</v>
      </c>
      <c r="B9" s="128" t="s">
        <v>166</v>
      </c>
      <c r="C9" s="129" t="s">
        <v>167</v>
      </c>
      <c r="D9" s="66">
        <v>121</v>
      </c>
      <c r="E9" s="66" t="s">
        <v>143</v>
      </c>
      <c r="F9" s="66">
        <v>1</v>
      </c>
      <c r="G9" s="66" t="s">
        <v>140</v>
      </c>
      <c r="H9" s="66">
        <v>0</v>
      </c>
      <c r="I9" s="66" t="s">
        <v>140</v>
      </c>
      <c r="J9" s="66">
        <v>86</v>
      </c>
    </row>
    <row r="10" spans="1:10" ht="12.75" customHeight="1" x14ac:dyDescent="0.2">
      <c r="A10" s="66" t="s">
        <v>177</v>
      </c>
      <c r="B10" s="128" t="s">
        <v>168</v>
      </c>
      <c r="C10" s="129" t="s">
        <v>169</v>
      </c>
      <c r="D10" s="66">
        <v>121</v>
      </c>
      <c r="E10" s="66" t="s">
        <v>143</v>
      </c>
      <c r="F10" s="66">
        <v>1</v>
      </c>
      <c r="G10" s="66" t="s">
        <v>140</v>
      </c>
      <c r="H10" s="66">
        <v>0</v>
      </c>
      <c r="I10" s="66" t="s">
        <v>140</v>
      </c>
      <c r="J10" s="66">
        <v>78</v>
      </c>
    </row>
    <row r="11" spans="1:10" ht="12.75" customHeight="1" x14ac:dyDescent="0.2">
      <c r="A11" s="66" t="s">
        <v>177</v>
      </c>
      <c r="B11" s="128" t="s">
        <v>170</v>
      </c>
      <c r="C11" s="129" t="s">
        <v>171</v>
      </c>
      <c r="D11" s="66">
        <v>121</v>
      </c>
      <c r="E11" s="66" t="s">
        <v>143</v>
      </c>
      <c r="F11" s="66">
        <v>1</v>
      </c>
      <c r="G11" s="66" t="s">
        <v>140</v>
      </c>
      <c r="H11" s="66">
        <v>0</v>
      </c>
      <c r="I11" s="66" t="s">
        <v>140</v>
      </c>
      <c r="J11" s="66">
        <v>190</v>
      </c>
    </row>
    <row r="12" spans="1:10" ht="12.75" customHeight="1" x14ac:dyDescent="0.2">
      <c r="A12" s="67" t="s">
        <v>177</v>
      </c>
      <c r="B12" s="130" t="s">
        <v>150</v>
      </c>
      <c r="C12" s="130" t="s">
        <v>151</v>
      </c>
      <c r="D12" s="67">
        <v>121</v>
      </c>
      <c r="E12" s="67" t="s">
        <v>143</v>
      </c>
      <c r="F12" s="67">
        <v>1</v>
      </c>
      <c r="G12" s="67" t="s">
        <v>140</v>
      </c>
      <c r="H12" s="67">
        <v>0</v>
      </c>
      <c r="I12" s="67" t="s">
        <v>140</v>
      </c>
      <c r="J12" s="131">
        <v>195</v>
      </c>
    </row>
    <row r="13" spans="1:10" ht="12.75" customHeight="1" x14ac:dyDescent="0.2">
      <c r="A13" s="31"/>
      <c r="B13" s="56">
        <f>COUNTA(B2:B12)</f>
        <v>11</v>
      </c>
      <c r="C13" s="20"/>
      <c r="D13" s="20"/>
      <c r="E13" s="20"/>
      <c r="F13" s="29">
        <f>COUNTIF(F2:F12, "&gt;0")</f>
        <v>11</v>
      </c>
      <c r="G13" s="20"/>
      <c r="H13" s="29"/>
      <c r="I13" s="31"/>
      <c r="J13" s="49">
        <f>SUM(J2:J12)</f>
        <v>2739.7</v>
      </c>
    </row>
    <row r="14" spans="1:10" ht="12.75" customHeight="1" x14ac:dyDescent="0.2">
      <c r="A14" s="31"/>
      <c r="B14" s="51"/>
      <c r="C14" s="31"/>
      <c r="D14" s="31"/>
      <c r="E14" s="31"/>
      <c r="F14" s="31"/>
      <c r="G14" s="31"/>
      <c r="H14" s="31"/>
      <c r="I14" s="31"/>
      <c r="J14" s="119"/>
    </row>
    <row r="15" spans="1:10" x14ac:dyDescent="0.2">
      <c r="A15" s="30"/>
      <c r="B15" s="29"/>
      <c r="C15" s="29"/>
      <c r="D15" s="30"/>
      <c r="E15" s="30"/>
      <c r="F15" s="29"/>
      <c r="G15" s="30"/>
      <c r="H15" s="29"/>
      <c r="I15" s="30"/>
      <c r="J15" s="49"/>
    </row>
    <row r="16" spans="1:10" x14ac:dyDescent="0.2">
      <c r="A16" s="63"/>
      <c r="B16" s="63"/>
      <c r="C16" s="87" t="s">
        <v>100</v>
      </c>
      <c r="D16" s="88"/>
      <c r="E16" s="88"/>
      <c r="F16" s="63"/>
      <c r="G16" s="63"/>
      <c r="H16" s="63"/>
      <c r="I16" s="63"/>
    </row>
    <row r="17" spans="1:10" x14ac:dyDescent="0.2">
      <c r="A17" s="63"/>
      <c r="B17" s="63"/>
      <c r="C17" s="89" t="s">
        <v>95</v>
      </c>
      <c r="D17" s="90">
        <f>SUM(B13)</f>
        <v>11</v>
      </c>
      <c r="E17" s="88"/>
      <c r="F17" s="63"/>
      <c r="G17" s="63"/>
      <c r="H17" s="63"/>
      <c r="I17" s="63"/>
      <c r="J17" s="2"/>
    </row>
    <row r="18" spans="1:10" x14ac:dyDescent="0.2">
      <c r="C18" s="89" t="s">
        <v>98</v>
      </c>
      <c r="D18" s="90">
        <f>SUM(F13)</f>
        <v>11</v>
      </c>
      <c r="E18" s="88"/>
      <c r="J18" s="82"/>
    </row>
    <row r="19" spans="1:10" x14ac:dyDescent="0.2">
      <c r="C19" s="101" t="s">
        <v>138</v>
      </c>
      <c r="D19" s="118">
        <f>D18/D17</f>
        <v>1</v>
      </c>
      <c r="E19" s="88"/>
    </row>
    <row r="20" spans="1:10" x14ac:dyDescent="0.2">
      <c r="C20" s="89" t="s">
        <v>99</v>
      </c>
      <c r="D20" s="91">
        <f>SUM(J13)</f>
        <v>2739.7</v>
      </c>
      <c r="E20" s="92" t="s">
        <v>175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Grand Portage Reservation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36"/>
  <sheetViews>
    <sheetView tabSelected="1"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7109375" customWidth="1"/>
    <col min="3" max="3" width="24.140625" customWidth="1"/>
    <col min="4" max="4" width="8.28515625" customWidth="1"/>
    <col min="5" max="5" width="7.7109375" customWidth="1"/>
    <col min="6" max="7" width="7.85546875" customWidth="1"/>
    <col min="8" max="8" width="8.85546875" customWidth="1"/>
    <col min="9" max="18" width="7.85546875" customWidth="1"/>
  </cols>
  <sheetData>
    <row r="1" spans="1:33" x14ac:dyDescent="0.2">
      <c r="A1" s="55"/>
      <c r="B1" s="149" t="s">
        <v>32</v>
      </c>
      <c r="C1" s="149"/>
      <c r="D1" s="55"/>
      <c r="E1" s="55"/>
      <c r="F1" s="150" t="s">
        <v>139</v>
      </c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33" s="24" customFormat="1" ht="39" customHeight="1" x14ac:dyDescent="0.15">
      <c r="A2" s="4" t="s">
        <v>176</v>
      </c>
      <c r="B2" s="25" t="s">
        <v>12</v>
      </c>
      <c r="C2" s="25" t="s">
        <v>60</v>
      </c>
      <c r="D2" s="25" t="s">
        <v>74</v>
      </c>
      <c r="E2" s="25" t="s">
        <v>75</v>
      </c>
      <c r="F2" s="25" t="s">
        <v>76</v>
      </c>
      <c r="G2" s="25" t="s">
        <v>77</v>
      </c>
      <c r="H2" s="3" t="s">
        <v>78</v>
      </c>
      <c r="I2" s="25" t="s">
        <v>79</v>
      </c>
      <c r="J2" s="25" t="s">
        <v>20</v>
      </c>
      <c r="K2" s="25" t="s">
        <v>18</v>
      </c>
      <c r="L2" s="25" t="s">
        <v>19</v>
      </c>
      <c r="M2" s="25" t="s">
        <v>21</v>
      </c>
      <c r="N2" s="25" t="s">
        <v>80</v>
      </c>
      <c r="O2" s="25" t="s">
        <v>81</v>
      </c>
      <c r="P2" s="25" t="s">
        <v>82</v>
      </c>
      <c r="Q2" s="25" t="s">
        <v>83</v>
      </c>
      <c r="R2" s="25" t="s">
        <v>84</v>
      </c>
    </row>
    <row r="3" spans="1:33" ht="18" x14ac:dyDescent="0.2">
      <c r="A3" s="66" t="s">
        <v>177</v>
      </c>
      <c r="B3" s="128" t="s">
        <v>154</v>
      </c>
      <c r="C3" s="129" t="s">
        <v>155</v>
      </c>
      <c r="D3" s="32" t="s">
        <v>27</v>
      </c>
      <c r="E3" s="32" t="s">
        <v>27</v>
      </c>
      <c r="F3" s="32"/>
      <c r="G3" s="32" t="s">
        <v>27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30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ht="18" x14ac:dyDescent="0.2">
      <c r="A4" s="66" t="s">
        <v>177</v>
      </c>
      <c r="B4" s="128" t="s">
        <v>156</v>
      </c>
      <c r="C4" s="129" t="s">
        <v>157</v>
      </c>
      <c r="D4" s="32" t="s">
        <v>27</v>
      </c>
      <c r="E4" s="32" t="s">
        <v>27</v>
      </c>
      <c r="F4" s="32"/>
      <c r="G4" s="32" t="s">
        <v>27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30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18" x14ac:dyDescent="0.2">
      <c r="A5" s="66" t="s">
        <v>177</v>
      </c>
      <c r="B5" s="128" t="s">
        <v>158</v>
      </c>
      <c r="C5" s="129" t="s">
        <v>159</v>
      </c>
      <c r="D5" s="32" t="s">
        <v>27</v>
      </c>
      <c r="E5" s="32" t="s">
        <v>27</v>
      </c>
      <c r="F5" s="32"/>
      <c r="G5" s="32" t="s">
        <v>27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30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ht="18" x14ac:dyDescent="0.2">
      <c r="A6" s="66" t="s">
        <v>177</v>
      </c>
      <c r="B6" s="128" t="s">
        <v>160</v>
      </c>
      <c r="C6" s="129" t="s">
        <v>161</v>
      </c>
      <c r="D6" s="32" t="s">
        <v>27</v>
      </c>
      <c r="E6" s="32" t="s">
        <v>27</v>
      </c>
      <c r="F6" s="32"/>
      <c r="G6" s="32" t="s">
        <v>27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30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18" x14ac:dyDescent="0.2">
      <c r="A7" s="66" t="s">
        <v>177</v>
      </c>
      <c r="B7" s="128" t="s">
        <v>147</v>
      </c>
      <c r="C7" s="129" t="s">
        <v>152</v>
      </c>
      <c r="D7" s="32" t="s">
        <v>27</v>
      </c>
      <c r="E7" s="32" t="s">
        <v>27</v>
      </c>
      <c r="F7" s="32"/>
      <c r="G7" s="32" t="s">
        <v>27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30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3" ht="18" x14ac:dyDescent="0.2">
      <c r="A8" s="66" t="s">
        <v>177</v>
      </c>
      <c r="B8" s="128" t="s">
        <v>162</v>
      </c>
      <c r="C8" s="129" t="s">
        <v>163</v>
      </c>
      <c r="D8" s="32" t="s">
        <v>27</v>
      </c>
      <c r="E8" s="32" t="s">
        <v>27</v>
      </c>
      <c r="F8" s="32"/>
      <c r="G8" s="32" t="s">
        <v>27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30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ht="18" x14ac:dyDescent="0.2">
      <c r="A9" s="66" t="s">
        <v>177</v>
      </c>
      <c r="B9" s="128" t="s">
        <v>164</v>
      </c>
      <c r="C9" s="129" t="s">
        <v>165</v>
      </c>
      <c r="D9" s="32" t="s">
        <v>27</v>
      </c>
      <c r="E9" s="32" t="s">
        <v>27</v>
      </c>
      <c r="F9" s="32"/>
      <c r="G9" s="32" t="s">
        <v>27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30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 ht="18" x14ac:dyDescent="0.2">
      <c r="A10" s="66" t="s">
        <v>177</v>
      </c>
      <c r="B10" s="128" t="s">
        <v>166</v>
      </c>
      <c r="C10" s="129" t="s">
        <v>167</v>
      </c>
      <c r="D10" s="32" t="s">
        <v>27</v>
      </c>
      <c r="E10" s="32" t="s">
        <v>27</v>
      </c>
      <c r="F10" s="32"/>
      <c r="G10" s="32" t="s">
        <v>27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30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x14ac:dyDescent="0.2">
      <c r="A11" s="66" t="s">
        <v>177</v>
      </c>
      <c r="B11" s="128" t="s">
        <v>168</v>
      </c>
      <c r="C11" s="129" t="s">
        <v>169</v>
      </c>
      <c r="D11" s="32" t="s">
        <v>27</v>
      </c>
      <c r="E11" s="32" t="s">
        <v>27</v>
      </c>
      <c r="F11" s="32"/>
      <c r="G11" s="32" t="s">
        <v>27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30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x14ac:dyDescent="0.2">
      <c r="A12" s="66" t="s">
        <v>177</v>
      </c>
      <c r="B12" s="128" t="s">
        <v>170</v>
      </c>
      <c r="C12" s="129" t="s">
        <v>171</v>
      </c>
      <c r="D12" s="32" t="s">
        <v>27</v>
      </c>
      <c r="E12" s="32" t="s">
        <v>27</v>
      </c>
      <c r="F12" s="32"/>
      <c r="G12" s="32" t="s">
        <v>27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30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x14ac:dyDescent="0.2">
      <c r="A13" s="67" t="s">
        <v>177</v>
      </c>
      <c r="B13" s="130" t="s">
        <v>150</v>
      </c>
      <c r="C13" s="130" t="s">
        <v>151</v>
      </c>
      <c r="D13" s="158" t="s">
        <v>27</v>
      </c>
      <c r="E13" s="158" t="s">
        <v>27</v>
      </c>
      <c r="F13" s="158"/>
      <c r="G13" s="158" t="s">
        <v>27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30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x14ac:dyDescent="0.2">
      <c r="A14" s="32"/>
      <c r="B14" s="33">
        <f>COUNTA(B3:B13)</f>
        <v>11</v>
      </c>
      <c r="C14" s="55"/>
      <c r="D14" s="33">
        <f t="shared" ref="D14:R14" si="0">COUNTIF(D3:D13,"Yes")</f>
        <v>11</v>
      </c>
      <c r="E14" s="33">
        <f t="shared" si="0"/>
        <v>11</v>
      </c>
      <c r="F14" s="33">
        <f t="shared" si="0"/>
        <v>0</v>
      </c>
      <c r="G14" s="33">
        <f t="shared" si="0"/>
        <v>11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x14ac:dyDescent="0.2">
      <c r="A16" s="47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x14ac:dyDescent="0.2">
      <c r="A17" s="47"/>
      <c r="C17" s="96" t="s">
        <v>59</v>
      </c>
      <c r="D17" s="97"/>
      <c r="E17" s="97"/>
      <c r="F17" s="97"/>
      <c r="G17" s="97"/>
      <c r="H17" s="9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x14ac:dyDescent="0.2">
      <c r="A18" s="47"/>
      <c r="B18" s="86"/>
      <c r="C18" s="98"/>
      <c r="D18" s="99"/>
      <c r="E18" s="100"/>
      <c r="F18" s="101" t="s">
        <v>98</v>
      </c>
      <c r="G18" s="92">
        <f>SUM(B14)</f>
        <v>11</v>
      </c>
      <c r="H18" s="9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x14ac:dyDescent="0.2">
      <c r="B19" s="85"/>
      <c r="C19" s="98"/>
      <c r="D19" s="99"/>
      <c r="E19" s="99"/>
      <c r="F19" s="102" t="s">
        <v>101</v>
      </c>
      <c r="G19" s="92">
        <f>SUM(D14)</f>
        <v>11</v>
      </c>
      <c r="H19" s="98"/>
    </row>
    <row r="20" spans="1:18" x14ac:dyDescent="0.2">
      <c r="B20" s="85"/>
      <c r="C20" s="98"/>
      <c r="D20" s="99"/>
      <c r="E20" s="99"/>
      <c r="F20" s="102" t="s">
        <v>102</v>
      </c>
      <c r="G20" s="92">
        <f>SUM(E14)</f>
        <v>11</v>
      </c>
      <c r="H20" s="98"/>
    </row>
    <row r="21" spans="1:18" x14ac:dyDescent="0.2">
      <c r="B21" s="85"/>
      <c r="C21" s="98"/>
      <c r="D21" s="98"/>
      <c r="E21" s="98"/>
      <c r="F21" s="98"/>
      <c r="G21" s="98"/>
      <c r="H21" s="98"/>
    </row>
    <row r="22" spans="1:18" x14ac:dyDescent="0.2">
      <c r="B22" s="85"/>
      <c r="C22" s="96" t="s">
        <v>103</v>
      </c>
      <c r="D22" s="98"/>
      <c r="E22" s="98"/>
      <c r="F22" s="98"/>
      <c r="G22" s="103" t="s">
        <v>93</v>
      </c>
      <c r="H22" s="103" t="s">
        <v>104</v>
      </c>
    </row>
    <row r="23" spans="1:18" x14ac:dyDescent="0.2">
      <c r="B23" s="85"/>
      <c r="C23" s="98"/>
      <c r="D23" s="98"/>
      <c r="E23" s="98"/>
      <c r="F23" s="104" t="s">
        <v>108</v>
      </c>
      <c r="G23" s="92">
        <f>SUM(F14)</f>
        <v>0</v>
      </c>
      <c r="H23" s="105">
        <f>G23/(G36)</f>
        <v>0</v>
      </c>
    </row>
    <row r="24" spans="1:18" x14ac:dyDescent="0.2">
      <c r="B24" s="85"/>
      <c r="C24" s="98"/>
      <c r="D24" s="98"/>
      <c r="E24" s="98"/>
      <c r="F24" s="104" t="s">
        <v>109</v>
      </c>
      <c r="G24" s="92">
        <f>SUM(G14)</f>
        <v>11</v>
      </c>
      <c r="H24" s="105">
        <f>G24/G36</f>
        <v>1</v>
      </c>
    </row>
    <row r="25" spans="1:18" x14ac:dyDescent="0.2">
      <c r="B25" s="85"/>
      <c r="C25" s="98"/>
      <c r="D25" s="98"/>
      <c r="E25" s="98"/>
      <c r="F25" s="104" t="s">
        <v>110</v>
      </c>
      <c r="G25" s="92">
        <f>SUM(H14)</f>
        <v>0</v>
      </c>
      <c r="H25" s="105">
        <f>G25/G36</f>
        <v>0</v>
      </c>
    </row>
    <row r="26" spans="1:18" x14ac:dyDescent="0.2">
      <c r="B26" s="85"/>
      <c r="C26" s="98"/>
      <c r="D26" s="98"/>
      <c r="E26" s="98"/>
      <c r="F26" s="104" t="s">
        <v>111</v>
      </c>
      <c r="G26" s="92">
        <f>SUM(I14)</f>
        <v>0</v>
      </c>
      <c r="H26" s="105">
        <f>G26/G36</f>
        <v>0</v>
      </c>
    </row>
    <row r="27" spans="1:18" x14ac:dyDescent="0.2">
      <c r="B27" s="85"/>
      <c r="C27" s="98"/>
      <c r="D27" s="98"/>
      <c r="E27" s="98"/>
      <c r="F27" s="104" t="s">
        <v>112</v>
      </c>
      <c r="G27" s="92">
        <f>SUM(J14)</f>
        <v>0</v>
      </c>
      <c r="H27" s="105">
        <f>G27/G36</f>
        <v>0</v>
      </c>
    </row>
    <row r="28" spans="1:18" x14ac:dyDescent="0.2">
      <c r="B28" s="85"/>
      <c r="C28" s="98"/>
      <c r="D28" s="98"/>
      <c r="E28" s="98"/>
      <c r="F28" s="104" t="s">
        <v>113</v>
      </c>
      <c r="G28" s="92">
        <f>SUM(K14)</f>
        <v>0</v>
      </c>
      <c r="H28" s="105">
        <f>G28/G36</f>
        <v>0</v>
      </c>
    </row>
    <row r="29" spans="1:18" x14ac:dyDescent="0.2">
      <c r="B29" s="85"/>
      <c r="C29" s="98"/>
      <c r="D29" s="98"/>
      <c r="E29" s="98"/>
      <c r="F29" s="104" t="s">
        <v>114</v>
      </c>
      <c r="G29" s="92">
        <f>SUM(L14)</f>
        <v>0</v>
      </c>
      <c r="H29" s="105">
        <f>G29/G36</f>
        <v>0</v>
      </c>
    </row>
    <row r="30" spans="1:18" x14ac:dyDescent="0.2">
      <c r="B30" s="85"/>
      <c r="C30" s="98"/>
      <c r="D30" s="98"/>
      <c r="E30" s="98"/>
      <c r="F30" s="104" t="s">
        <v>115</v>
      </c>
      <c r="G30" s="92">
        <f>SUM(M14)</f>
        <v>0</v>
      </c>
      <c r="H30" s="105">
        <f>G30/G36</f>
        <v>0</v>
      </c>
    </row>
    <row r="31" spans="1:18" x14ac:dyDescent="0.2">
      <c r="B31" s="85"/>
      <c r="C31" s="98"/>
      <c r="D31" s="98"/>
      <c r="E31" s="98"/>
      <c r="F31" s="104" t="s">
        <v>116</v>
      </c>
      <c r="G31" s="92">
        <f>SUM(N14)</f>
        <v>0</v>
      </c>
      <c r="H31" s="105">
        <f>G31/G36</f>
        <v>0</v>
      </c>
    </row>
    <row r="32" spans="1:18" x14ac:dyDescent="0.2">
      <c r="B32" s="85"/>
      <c r="C32" s="98"/>
      <c r="D32" s="98"/>
      <c r="E32" s="98"/>
      <c r="F32" s="104" t="s">
        <v>117</v>
      </c>
      <c r="G32" s="92">
        <f>SUM(O14)</f>
        <v>0</v>
      </c>
      <c r="H32" s="105">
        <f>G32/G36</f>
        <v>0</v>
      </c>
    </row>
    <row r="33" spans="2:8" x14ac:dyDescent="0.2">
      <c r="B33" s="85"/>
      <c r="C33" s="98"/>
      <c r="D33" s="98"/>
      <c r="E33" s="98"/>
      <c r="F33" s="104" t="s">
        <v>118</v>
      </c>
      <c r="G33" s="92">
        <f>SUM(P14)</f>
        <v>0</v>
      </c>
      <c r="H33" s="105">
        <f>G33/G36</f>
        <v>0</v>
      </c>
    </row>
    <row r="34" spans="2:8" x14ac:dyDescent="0.2">
      <c r="B34" s="85"/>
      <c r="C34" s="98"/>
      <c r="D34" s="98"/>
      <c r="E34" s="98"/>
      <c r="F34" s="104" t="s">
        <v>119</v>
      </c>
      <c r="G34" s="92">
        <f>SUM(Q14)</f>
        <v>0</v>
      </c>
      <c r="H34" s="105">
        <f>G34/G36</f>
        <v>0</v>
      </c>
    </row>
    <row r="35" spans="2:8" x14ac:dyDescent="0.2">
      <c r="B35" s="85"/>
      <c r="C35" s="98"/>
      <c r="D35" s="98"/>
      <c r="E35" s="98"/>
      <c r="F35" s="104" t="s">
        <v>120</v>
      </c>
      <c r="G35" s="115">
        <f>SUM(R14)</f>
        <v>0</v>
      </c>
      <c r="H35" s="106">
        <f>G35/G36</f>
        <v>0</v>
      </c>
    </row>
    <row r="36" spans="2:8" x14ac:dyDescent="0.2">
      <c r="B36" s="85"/>
      <c r="C36" s="98"/>
      <c r="D36" s="98"/>
      <c r="E36" s="98"/>
      <c r="F36" s="104"/>
      <c r="G36" s="114">
        <f>SUM(G23:G35)</f>
        <v>11</v>
      </c>
      <c r="H36" s="121">
        <f>SUM(H23:H35)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2011 Swimming Season
Possible Pollution Sources for Monitored Grand Portage Reservation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9"/>
  <sheetViews>
    <sheetView zoomScaleNormal="100" workbookViewId="0">
      <pane ySplit="1" topLeftCell="A2" activePane="bottomLeft" state="frozen"/>
      <selection pane="bottomLeft" activeCell="I16" sqref="I16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0" ht="37.5" customHeight="1" x14ac:dyDescent="0.15">
      <c r="A1" s="4" t="s">
        <v>176</v>
      </c>
      <c r="B1" s="25" t="s">
        <v>12</v>
      </c>
      <c r="C1" s="25" t="s">
        <v>60</v>
      </c>
      <c r="D1" s="25" t="s">
        <v>85</v>
      </c>
      <c r="E1" s="26" t="s">
        <v>86</v>
      </c>
      <c r="F1" s="26" t="s">
        <v>87</v>
      </c>
      <c r="G1" s="27" t="s">
        <v>88</v>
      </c>
      <c r="H1" s="25" t="s">
        <v>89</v>
      </c>
      <c r="I1" s="25" t="s">
        <v>90</v>
      </c>
      <c r="J1" s="25" t="s">
        <v>91</v>
      </c>
    </row>
    <row r="2" spans="1:10" ht="12.75" customHeight="1" x14ac:dyDescent="0.15">
      <c r="A2" s="66" t="s">
        <v>177</v>
      </c>
      <c r="B2" s="124" t="s">
        <v>154</v>
      </c>
      <c r="C2" s="129" t="s">
        <v>155</v>
      </c>
      <c r="D2" s="124" t="s">
        <v>148</v>
      </c>
      <c r="E2" s="125">
        <v>40717</v>
      </c>
      <c r="F2" s="125">
        <v>40724</v>
      </c>
      <c r="G2" s="144">
        <v>7</v>
      </c>
      <c r="H2" s="124" t="s">
        <v>29</v>
      </c>
      <c r="I2" s="124" t="s">
        <v>141</v>
      </c>
      <c r="J2" s="124" t="s">
        <v>149</v>
      </c>
    </row>
    <row r="3" spans="1:10" ht="12.75" customHeight="1" x14ac:dyDescent="0.15">
      <c r="A3" s="66" t="s">
        <v>177</v>
      </c>
      <c r="B3" s="124" t="s">
        <v>156</v>
      </c>
      <c r="C3" s="129" t="s">
        <v>157</v>
      </c>
      <c r="D3" s="124" t="s">
        <v>148</v>
      </c>
      <c r="E3" s="125">
        <v>40717</v>
      </c>
      <c r="F3" s="125">
        <v>40724</v>
      </c>
      <c r="G3" s="124">
        <v>7</v>
      </c>
      <c r="H3" s="124" t="s">
        <v>29</v>
      </c>
      <c r="I3" s="124" t="s">
        <v>141</v>
      </c>
      <c r="J3" s="124" t="s">
        <v>149</v>
      </c>
    </row>
    <row r="4" spans="1:10" ht="12.75" customHeight="1" x14ac:dyDescent="0.15">
      <c r="A4" s="66" t="s">
        <v>177</v>
      </c>
      <c r="B4" s="124" t="s">
        <v>158</v>
      </c>
      <c r="C4" s="129" t="s">
        <v>159</v>
      </c>
      <c r="D4" s="124" t="s">
        <v>148</v>
      </c>
      <c r="E4" s="125">
        <v>40801</v>
      </c>
      <c r="F4" s="125">
        <v>40808</v>
      </c>
      <c r="G4" s="124">
        <v>7</v>
      </c>
      <c r="H4" s="124" t="s">
        <v>29</v>
      </c>
      <c r="I4" s="124" t="s">
        <v>141</v>
      </c>
      <c r="J4" s="124" t="s">
        <v>149</v>
      </c>
    </row>
    <row r="5" spans="1:10" ht="12.75" customHeight="1" x14ac:dyDescent="0.15">
      <c r="A5" s="66" t="s">
        <v>177</v>
      </c>
      <c r="B5" s="124" t="s">
        <v>168</v>
      </c>
      <c r="C5" s="129" t="s">
        <v>169</v>
      </c>
      <c r="D5" s="124" t="s">
        <v>148</v>
      </c>
      <c r="E5" s="125">
        <v>40717</v>
      </c>
      <c r="F5" s="125">
        <v>40724</v>
      </c>
      <c r="G5" s="124">
        <v>7</v>
      </c>
      <c r="H5" s="124" t="s">
        <v>29</v>
      </c>
      <c r="I5" s="124" t="s">
        <v>141</v>
      </c>
      <c r="J5" s="124" t="s">
        <v>149</v>
      </c>
    </row>
    <row r="6" spans="1:10" ht="12.75" customHeight="1" x14ac:dyDescent="0.15">
      <c r="A6" s="66" t="s">
        <v>177</v>
      </c>
      <c r="B6" s="124" t="s">
        <v>170</v>
      </c>
      <c r="C6" s="129" t="s">
        <v>171</v>
      </c>
      <c r="D6" s="124" t="s">
        <v>148</v>
      </c>
      <c r="E6" s="125">
        <v>40717</v>
      </c>
      <c r="F6" s="125">
        <v>40724</v>
      </c>
      <c r="G6" s="124">
        <v>7</v>
      </c>
      <c r="H6" s="124" t="s">
        <v>29</v>
      </c>
      <c r="I6" s="124" t="s">
        <v>141</v>
      </c>
      <c r="J6" s="124" t="s">
        <v>149</v>
      </c>
    </row>
    <row r="7" spans="1:10" ht="12.75" customHeight="1" x14ac:dyDescent="0.15">
      <c r="A7" s="67" t="s">
        <v>177</v>
      </c>
      <c r="B7" s="126" t="s">
        <v>150</v>
      </c>
      <c r="C7" s="130" t="s">
        <v>153</v>
      </c>
      <c r="D7" s="126" t="s">
        <v>148</v>
      </c>
      <c r="E7" s="127">
        <v>40717</v>
      </c>
      <c r="F7" s="127">
        <v>40724</v>
      </c>
      <c r="G7" s="126">
        <v>7</v>
      </c>
      <c r="H7" s="126" t="s">
        <v>29</v>
      </c>
      <c r="I7" s="126" t="s">
        <v>141</v>
      </c>
      <c r="J7" s="126" t="s">
        <v>149</v>
      </c>
    </row>
    <row r="8" spans="1:10" ht="12.75" customHeight="1" x14ac:dyDescent="0.15">
      <c r="A8" s="32"/>
      <c r="B8" s="57">
        <f>SUM(IF(FREQUENCY(MATCH(B2:B7,B2:B7,0),MATCH(B2:B7,B2:B7,0))&gt;0,1))</f>
        <v>6</v>
      </c>
      <c r="C8" s="57"/>
      <c r="D8" s="29">
        <f>COUNTA(D2:D7)</f>
        <v>6</v>
      </c>
      <c r="E8" s="29"/>
      <c r="F8" s="29"/>
      <c r="G8" s="29">
        <f>SUM(G2:G7)</f>
        <v>42</v>
      </c>
      <c r="H8" s="32"/>
      <c r="I8" s="51"/>
      <c r="J8" s="51"/>
    </row>
    <row r="9" spans="1:10" ht="12.75" customHeight="1" x14ac:dyDescent="0.15">
      <c r="A9" s="32"/>
      <c r="B9" s="32"/>
      <c r="C9" s="32"/>
      <c r="D9" s="32"/>
      <c r="E9" s="32"/>
      <c r="F9" s="32"/>
      <c r="G9" s="32"/>
      <c r="H9" s="32"/>
      <c r="I9" s="51"/>
      <c r="J9" s="51"/>
    </row>
    <row r="10" spans="1:10" ht="12.75" customHeight="1" x14ac:dyDescent="0.15">
      <c r="A10" s="32"/>
      <c r="B10" s="57"/>
      <c r="C10" s="33"/>
      <c r="D10" s="29"/>
      <c r="E10" s="29"/>
      <c r="F10" s="29"/>
      <c r="G10" s="29"/>
      <c r="H10" s="32"/>
      <c r="I10" s="32"/>
      <c r="J10" s="32"/>
    </row>
    <row r="11" spans="1:10" ht="12.75" customHeight="1" x14ac:dyDescent="0.2">
      <c r="A11" s="32"/>
      <c r="C11" s="111" t="s">
        <v>179</v>
      </c>
      <c r="D11" s="108"/>
      <c r="E11" s="108"/>
      <c r="F11" s="29"/>
      <c r="G11" s="29"/>
      <c r="H11" s="32"/>
      <c r="I11" s="32"/>
      <c r="J11" s="32"/>
    </row>
    <row r="12" spans="1:10" ht="12.75" customHeight="1" x14ac:dyDescent="0.2">
      <c r="A12" s="32"/>
      <c r="B12" s="109"/>
      <c r="C12" s="110" t="s">
        <v>124</v>
      </c>
      <c r="D12" s="92">
        <f>SUM(B8)</f>
        <v>6</v>
      </c>
      <c r="E12" s="108"/>
      <c r="F12" s="29"/>
      <c r="G12" s="29"/>
      <c r="H12" s="32"/>
      <c r="I12" s="32"/>
      <c r="J12" s="32"/>
    </row>
    <row r="13" spans="1:10" ht="12.75" customHeight="1" x14ac:dyDescent="0.2">
      <c r="A13" s="32"/>
      <c r="B13" s="109"/>
      <c r="C13" s="110" t="s">
        <v>125</v>
      </c>
      <c r="D13" s="92">
        <f>SUM(D8)</f>
        <v>6</v>
      </c>
      <c r="E13" s="108"/>
      <c r="F13" s="29"/>
      <c r="G13" s="29"/>
      <c r="H13" s="32"/>
      <c r="I13" s="32"/>
      <c r="J13" s="32"/>
    </row>
    <row r="14" spans="1:10" ht="12.75" customHeight="1" x14ac:dyDescent="0.2">
      <c r="A14" s="32"/>
      <c r="B14" s="109"/>
      <c r="C14" s="110" t="s">
        <v>126</v>
      </c>
      <c r="D14" s="91">
        <f>SUM(G8)</f>
        <v>42</v>
      </c>
      <c r="E14" s="108"/>
      <c r="F14" s="29"/>
      <c r="G14" s="29"/>
      <c r="H14" s="32"/>
      <c r="I14" s="32"/>
      <c r="J14" s="32"/>
    </row>
    <row r="15" spans="1:10" ht="12.75" customHeight="1" x14ac:dyDescent="0.2">
      <c r="A15" s="32"/>
      <c r="B15" s="109"/>
      <c r="C15" s="107"/>
      <c r="D15" s="108"/>
      <c r="E15" s="108"/>
      <c r="F15" s="29"/>
      <c r="G15" s="29"/>
      <c r="H15" s="32"/>
      <c r="I15" s="32"/>
      <c r="J15" s="32"/>
    </row>
    <row r="16" spans="1:10" ht="12.75" customHeight="1" x14ac:dyDescent="0.2">
      <c r="A16" s="32"/>
      <c r="B16" s="98"/>
      <c r="C16" s="111" t="s">
        <v>107</v>
      </c>
      <c r="D16" s="108"/>
      <c r="E16" s="108"/>
      <c r="F16" s="29"/>
      <c r="G16" s="29"/>
      <c r="H16" s="32"/>
      <c r="I16" s="32"/>
      <c r="J16" s="32"/>
    </row>
    <row r="17" spans="1:11" ht="12.75" customHeight="1" x14ac:dyDescent="0.2">
      <c r="A17" s="32"/>
      <c r="B17" s="109"/>
      <c r="C17" s="94"/>
      <c r="D17" s="103" t="s">
        <v>93</v>
      </c>
      <c r="E17" s="103" t="s">
        <v>94</v>
      </c>
      <c r="F17" s="29"/>
      <c r="G17" s="29"/>
      <c r="H17" s="32"/>
      <c r="I17" s="32"/>
      <c r="J17" s="32"/>
    </row>
    <row r="18" spans="1:11" ht="12.75" customHeight="1" x14ac:dyDescent="0.2">
      <c r="A18" s="78"/>
      <c r="B18" s="98"/>
      <c r="C18" s="112" t="s">
        <v>121</v>
      </c>
      <c r="D18" s="94"/>
      <c r="E18" s="94"/>
      <c r="F18" s="30"/>
      <c r="G18" s="79"/>
      <c r="H18" s="32"/>
      <c r="I18" s="32"/>
      <c r="J18" s="51"/>
    </row>
    <row r="19" spans="1:11" ht="12.75" customHeight="1" x14ac:dyDescent="0.2">
      <c r="A19" s="78"/>
      <c r="B19" s="98"/>
      <c r="C19" s="113" t="s">
        <v>92</v>
      </c>
      <c r="D19" s="115">
        <f>COUNTIF(H1:H8, "*ELEV_BACT*")</f>
        <v>6</v>
      </c>
      <c r="E19" s="106">
        <f>D19/D20</f>
        <v>1</v>
      </c>
      <c r="F19" s="30"/>
      <c r="G19" s="79"/>
      <c r="H19" s="32"/>
      <c r="I19" s="32"/>
      <c r="J19" s="51"/>
    </row>
    <row r="20" spans="1:11" ht="12.75" customHeight="1" x14ac:dyDescent="0.2">
      <c r="B20" s="98"/>
      <c r="C20" s="116"/>
      <c r="D20" s="117">
        <f>SUM(D19:D19)</f>
        <v>6</v>
      </c>
      <c r="E20" s="105">
        <f>SUM(E19:E19)</f>
        <v>1</v>
      </c>
      <c r="F20" s="32"/>
      <c r="H20" s="77"/>
      <c r="I20" s="32"/>
      <c r="J20" s="32"/>
    </row>
    <row r="21" spans="1:11" ht="12.75" customHeight="1" x14ac:dyDescent="0.2">
      <c r="B21" s="98"/>
      <c r="C21" s="112" t="s">
        <v>122</v>
      </c>
      <c r="D21" s="94"/>
      <c r="E21" s="114"/>
      <c r="G21" s="75"/>
      <c r="H21" s="76"/>
      <c r="I21" s="45"/>
      <c r="J21" s="83"/>
    </row>
    <row r="22" spans="1:11" ht="12.75" customHeight="1" x14ac:dyDescent="0.2">
      <c r="B22" s="98"/>
      <c r="C22" s="113" t="s">
        <v>142</v>
      </c>
      <c r="D22" s="115">
        <f>COUNTIF(I2:I7, "*ECOLI*")</f>
        <v>6</v>
      </c>
      <c r="E22" s="106">
        <f>D22/D23</f>
        <v>1</v>
      </c>
      <c r="G22" s="75"/>
      <c r="H22" s="76"/>
      <c r="I22" s="45"/>
      <c r="J22" s="83"/>
    </row>
    <row r="23" spans="1:11" ht="12.75" customHeight="1" x14ac:dyDescent="0.2">
      <c r="B23" s="98"/>
      <c r="C23" s="116"/>
      <c r="D23" s="117">
        <f>SUM(D22:D22)</f>
        <v>6</v>
      </c>
      <c r="E23" s="105">
        <f>SUM(E22:E22)</f>
        <v>1</v>
      </c>
      <c r="H23" s="77"/>
      <c r="I23" s="32"/>
      <c r="J23" s="45"/>
      <c r="K23" s="66"/>
    </row>
    <row r="24" spans="1:11" ht="12.75" customHeight="1" x14ac:dyDescent="0.2">
      <c r="B24" s="98"/>
      <c r="C24" s="112" t="s">
        <v>123</v>
      </c>
      <c r="D24" s="94"/>
      <c r="E24" s="114"/>
      <c r="H24" s="76"/>
      <c r="I24" s="45"/>
      <c r="J24" s="83"/>
      <c r="K24" s="66"/>
    </row>
    <row r="25" spans="1:11" ht="12.75" customHeight="1" x14ac:dyDescent="0.2">
      <c r="B25" s="98"/>
      <c r="C25" s="113" t="s">
        <v>145</v>
      </c>
      <c r="D25" s="115">
        <f>COUNTIF(J2:J7, "*STORM*")</f>
        <v>6</v>
      </c>
      <c r="E25" s="106">
        <f>D25/D26</f>
        <v>1</v>
      </c>
      <c r="H25" s="76"/>
      <c r="I25" s="45"/>
      <c r="J25" s="83"/>
      <c r="K25" s="66"/>
    </row>
    <row r="26" spans="1:11" ht="12.75" customHeight="1" x14ac:dyDescent="0.2">
      <c r="B26" s="98"/>
      <c r="C26" s="98"/>
      <c r="D26" s="117">
        <f>SUM(D25:D25)</f>
        <v>6</v>
      </c>
      <c r="E26" s="105">
        <f>SUM(E25:E25)</f>
        <v>1</v>
      </c>
      <c r="H26" s="66"/>
      <c r="I26" s="45"/>
      <c r="J26" s="83"/>
    </row>
    <row r="27" spans="1:11" ht="12.75" customHeight="1" x14ac:dyDescent="0.15">
      <c r="H27" s="66"/>
      <c r="I27" s="45"/>
      <c r="J27" s="83"/>
    </row>
    <row r="28" spans="1:11" ht="12.75" customHeight="1" x14ac:dyDescent="0.15">
      <c r="H28" s="66"/>
      <c r="I28" s="45"/>
      <c r="J28" s="83"/>
    </row>
    <row r="29" spans="1:11" ht="12" customHeight="1" x14ac:dyDescent="0.15">
      <c r="H29" s="24"/>
      <c r="I29" s="84"/>
      <c r="J29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Grand Portage Reservation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Q23"/>
  <sheetViews>
    <sheetView workbookViewId="0">
      <pane ySplit="2" topLeftCell="A3" activePane="bottomLeft" state="frozen"/>
      <selection pane="bottomLeft" activeCell="J13" sqref="J13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4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 x14ac:dyDescent="0.2">
      <c r="A1" s="9"/>
      <c r="B1" s="154" t="s">
        <v>23</v>
      </c>
      <c r="C1" s="155"/>
      <c r="D1" s="155"/>
      <c r="E1" s="155"/>
      <c r="F1" s="31"/>
      <c r="G1" s="152" t="s">
        <v>22</v>
      </c>
      <c r="H1" s="153"/>
      <c r="I1" s="153"/>
      <c r="J1" s="153"/>
      <c r="K1" s="153"/>
    </row>
    <row r="2" spans="1:147" s="8" customFormat="1" ht="48" customHeight="1" x14ac:dyDescent="0.2">
      <c r="A2" s="4" t="s">
        <v>176</v>
      </c>
      <c r="B2" s="3" t="s">
        <v>12</v>
      </c>
      <c r="C2" s="3" t="s">
        <v>11</v>
      </c>
      <c r="D2" s="3" t="s">
        <v>3</v>
      </c>
      <c r="E2" s="3" t="s">
        <v>17</v>
      </c>
      <c r="F2" s="3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 x14ac:dyDescent="0.2">
      <c r="A3" s="66" t="s">
        <v>177</v>
      </c>
      <c r="B3" s="124" t="s">
        <v>154</v>
      </c>
      <c r="C3" s="129" t="s">
        <v>155</v>
      </c>
      <c r="D3" s="54">
        <v>1</v>
      </c>
      <c r="E3" s="145">
        <v>7</v>
      </c>
      <c r="F3" s="54"/>
      <c r="G3" s="54"/>
      <c r="H3" s="54"/>
      <c r="I3" s="145">
        <v>1</v>
      </c>
      <c r="J3" s="54"/>
      <c r="K3" s="54"/>
    </row>
    <row r="4" spans="1:147" ht="12.75" customHeight="1" x14ac:dyDescent="0.2">
      <c r="A4" s="66" t="s">
        <v>177</v>
      </c>
      <c r="B4" s="124" t="s">
        <v>156</v>
      </c>
      <c r="C4" s="129" t="s">
        <v>157</v>
      </c>
      <c r="D4" s="143">
        <v>1</v>
      </c>
      <c r="E4" s="143">
        <v>7</v>
      </c>
      <c r="F4" s="143"/>
      <c r="G4" s="143"/>
      <c r="H4" s="143"/>
      <c r="I4" s="143">
        <v>1</v>
      </c>
      <c r="J4" s="143"/>
      <c r="K4" s="143"/>
    </row>
    <row r="5" spans="1:147" ht="12.75" customHeight="1" x14ac:dyDescent="0.2">
      <c r="A5" s="66" t="s">
        <v>177</v>
      </c>
      <c r="B5" s="124" t="s">
        <v>158</v>
      </c>
      <c r="C5" s="129" t="s">
        <v>159</v>
      </c>
      <c r="D5" s="143">
        <v>1</v>
      </c>
      <c r="E5" s="143">
        <v>7</v>
      </c>
      <c r="F5" s="143"/>
      <c r="G5" s="143"/>
      <c r="H5" s="143"/>
      <c r="I5" s="143">
        <v>1</v>
      </c>
      <c r="J5" s="143"/>
      <c r="K5" s="143"/>
    </row>
    <row r="6" spans="1:147" ht="12.75" customHeight="1" x14ac:dyDescent="0.2">
      <c r="A6" s="66" t="s">
        <v>177</v>
      </c>
      <c r="B6" s="124" t="s">
        <v>168</v>
      </c>
      <c r="C6" s="129" t="s">
        <v>169</v>
      </c>
      <c r="D6" s="143">
        <v>1</v>
      </c>
      <c r="E6" s="143">
        <v>7</v>
      </c>
      <c r="F6" s="143"/>
      <c r="G6" s="143"/>
      <c r="H6" s="143"/>
      <c r="I6" s="143">
        <v>1</v>
      </c>
      <c r="J6" s="143"/>
      <c r="K6" s="143"/>
    </row>
    <row r="7" spans="1:147" ht="12.75" customHeight="1" x14ac:dyDescent="0.2">
      <c r="A7" s="66" t="s">
        <v>177</v>
      </c>
      <c r="B7" s="124" t="s">
        <v>170</v>
      </c>
      <c r="C7" s="129" t="s">
        <v>171</v>
      </c>
      <c r="D7" s="143">
        <v>1</v>
      </c>
      <c r="E7" s="143">
        <v>7</v>
      </c>
      <c r="F7" s="143"/>
      <c r="G7" s="143"/>
      <c r="H7" s="143"/>
      <c r="I7" s="143">
        <v>1</v>
      </c>
      <c r="J7" s="143"/>
      <c r="K7" s="143"/>
    </row>
    <row r="8" spans="1:147" ht="12.75" customHeight="1" x14ac:dyDescent="0.2">
      <c r="A8" s="67" t="s">
        <v>177</v>
      </c>
      <c r="B8" s="126" t="s">
        <v>150</v>
      </c>
      <c r="C8" s="130" t="s">
        <v>153</v>
      </c>
      <c r="D8" s="62">
        <v>1</v>
      </c>
      <c r="E8" s="62">
        <v>7</v>
      </c>
      <c r="F8" s="62"/>
      <c r="G8" s="62"/>
      <c r="H8" s="62"/>
      <c r="I8" s="62">
        <v>1</v>
      </c>
      <c r="J8" s="62"/>
      <c r="K8" s="62"/>
    </row>
    <row r="9" spans="1:147" ht="12.75" customHeight="1" x14ac:dyDescent="0.2">
      <c r="A9" s="32"/>
      <c r="B9" s="33">
        <f>COUNTA(B3:B8)</f>
        <v>6</v>
      </c>
      <c r="C9" s="33"/>
      <c r="D9" s="29">
        <f>SUM(D3:D8)</f>
        <v>6</v>
      </c>
      <c r="E9" s="29">
        <f>SUM(E3:E8)</f>
        <v>42</v>
      </c>
      <c r="F9" s="35"/>
      <c r="G9" s="29">
        <f>SUM(G3:G8)</f>
        <v>0</v>
      </c>
      <c r="H9" s="29">
        <f>SUM(H3:H8)</f>
        <v>0</v>
      </c>
      <c r="I9" s="29">
        <f>SUM(I3:I8)</f>
        <v>6</v>
      </c>
      <c r="J9" s="29">
        <f>SUM(J3:J8)</f>
        <v>0</v>
      </c>
      <c r="K9" s="29">
        <f>SUM(K3:K8)</f>
        <v>0</v>
      </c>
    </row>
    <row r="10" spans="1:147" ht="12.75" customHeight="1" x14ac:dyDescent="0.2">
      <c r="A10" s="32"/>
      <c r="B10" s="32"/>
      <c r="C10" s="32"/>
      <c r="D10" s="35"/>
      <c r="E10" s="35"/>
      <c r="F10" s="35"/>
      <c r="G10" s="35"/>
      <c r="H10" s="35"/>
      <c r="I10" s="35"/>
      <c r="J10" s="35"/>
      <c r="K10" s="35"/>
    </row>
    <row r="11" spans="1:147" ht="12.75" customHeight="1" x14ac:dyDescent="0.2">
      <c r="A11" s="32"/>
      <c r="B11" s="33"/>
      <c r="C11" s="33"/>
      <c r="D11" s="29"/>
      <c r="E11" s="29"/>
      <c r="F11" s="35"/>
      <c r="G11" s="29"/>
      <c r="H11" s="29"/>
      <c r="I11" s="29"/>
      <c r="J11" s="29"/>
      <c r="K11" s="29"/>
    </row>
    <row r="12" spans="1:147" ht="12.75" customHeight="1" x14ac:dyDescent="0.2">
      <c r="C12" s="111" t="s">
        <v>178</v>
      </c>
      <c r="D12" s="108"/>
    </row>
    <row r="13" spans="1:147" ht="12.75" customHeight="1" x14ac:dyDescent="0.2">
      <c r="B13" s="109"/>
      <c r="C13" s="110" t="s">
        <v>124</v>
      </c>
      <c r="D13" s="92">
        <f>SUM(B9)</f>
        <v>6</v>
      </c>
    </row>
    <row r="14" spans="1:147" ht="12.75" customHeight="1" x14ac:dyDescent="0.2">
      <c r="B14" s="109"/>
      <c r="C14" s="110" t="s">
        <v>105</v>
      </c>
      <c r="D14" s="92">
        <f>SUM(D9)</f>
        <v>6</v>
      </c>
    </row>
    <row r="15" spans="1:147" ht="12.75" customHeight="1" x14ac:dyDescent="0.2">
      <c r="B15" s="109"/>
      <c r="C15" s="110" t="s">
        <v>106</v>
      </c>
      <c r="D15" s="91">
        <f>SUM(E9)</f>
        <v>42</v>
      </c>
    </row>
    <row r="16" spans="1:147" ht="12.75" customHeight="1" x14ac:dyDescent="0.2"/>
    <row r="17" spans="3:8" ht="12.75" customHeight="1" x14ac:dyDescent="0.2">
      <c r="C17" s="96" t="s">
        <v>132</v>
      </c>
      <c r="D17" s="98"/>
      <c r="E17" s="98"/>
      <c r="F17" s="98"/>
      <c r="G17" s="103" t="s">
        <v>93</v>
      </c>
      <c r="H17" s="103" t="s">
        <v>104</v>
      </c>
    </row>
    <row r="18" spans="3:8" ht="12.75" customHeight="1" x14ac:dyDescent="0.2">
      <c r="C18" s="116"/>
      <c r="D18" s="116"/>
      <c r="E18" s="101" t="s">
        <v>127</v>
      </c>
      <c r="G18" s="92">
        <f>SUM(G9)</f>
        <v>0</v>
      </c>
      <c r="H18" s="105">
        <f>G18/(G23)</f>
        <v>0</v>
      </c>
    </row>
    <row r="19" spans="3:8" ht="12.75" customHeight="1" x14ac:dyDescent="0.2">
      <c r="C19" s="116"/>
      <c r="D19" s="116"/>
      <c r="E19" s="101" t="s">
        <v>128</v>
      </c>
      <c r="G19" s="92">
        <f>SUM(H9)</f>
        <v>0</v>
      </c>
      <c r="H19" s="105">
        <f>G19/G23</f>
        <v>0</v>
      </c>
    </row>
    <row r="20" spans="3:8" ht="12.75" customHeight="1" x14ac:dyDescent="0.2">
      <c r="C20" s="116"/>
      <c r="D20" s="116"/>
      <c r="E20" s="101" t="s">
        <v>129</v>
      </c>
      <c r="G20" s="92">
        <f>SUM(I9)</f>
        <v>6</v>
      </c>
      <c r="H20" s="105">
        <f>G20/G23</f>
        <v>1</v>
      </c>
    </row>
    <row r="21" spans="3:8" ht="12.75" customHeight="1" x14ac:dyDescent="0.2">
      <c r="C21" s="116"/>
      <c r="D21" s="116"/>
      <c r="E21" s="101" t="s">
        <v>130</v>
      </c>
      <c r="G21" s="92">
        <f>SUM(J9)</f>
        <v>0</v>
      </c>
      <c r="H21" s="105">
        <f>G21/G23</f>
        <v>0</v>
      </c>
    </row>
    <row r="22" spans="3:8" ht="12.75" customHeight="1" x14ac:dyDescent="0.2">
      <c r="C22" s="116"/>
      <c r="D22" s="116"/>
      <c r="E22" s="101" t="s">
        <v>131</v>
      </c>
      <c r="G22" s="115">
        <f>SUM(K9)</f>
        <v>0</v>
      </c>
      <c r="H22" s="106">
        <f>G22/G23</f>
        <v>0</v>
      </c>
    </row>
    <row r="23" spans="3:8" ht="12.75" customHeight="1" x14ac:dyDescent="0.2">
      <c r="C23" s="116"/>
      <c r="D23" s="116"/>
      <c r="E23" s="116"/>
      <c r="F23" s="101"/>
      <c r="G23" s="114">
        <f>SUM(G18:G22)</f>
        <v>6</v>
      </c>
      <c r="H23" s="105">
        <f>SUM(H18:H22)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Grand Portage Reservation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8"/>
  <sheetViews>
    <sheetView zoomScaleNormal="100" workbookViewId="0">
      <pane ySplit="2" topLeftCell="A3" activePane="bottomLeft" state="frozen"/>
      <selection pane="bottomLeft" activeCell="H22" sqref="H22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3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0" customFormat="1" ht="12" customHeight="1" x14ac:dyDescent="0.2">
      <c r="B1" s="157" t="s">
        <v>24</v>
      </c>
      <c r="C1" s="157"/>
      <c r="D1" s="64"/>
      <c r="E1" s="65"/>
      <c r="F1" s="64"/>
      <c r="G1" s="156" t="s">
        <v>26</v>
      </c>
      <c r="H1" s="156"/>
      <c r="I1" s="156"/>
      <c r="J1" s="64"/>
      <c r="K1" s="157" t="s">
        <v>30</v>
      </c>
      <c r="L1" s="157"/>
    </row>
    <row r="2" spans="1:12" s="52" customFormat="1" ht="48.75" customHeight="1" x14ac:dyDescent="0.15">
      <c r="A2" s="4" t="s">
        <v>176</v>
      </c>
      <c r="B2" s="3" t="s">
        <v>12</v>
      </c>
      <c r="C2" s="3" t="s">
        <v>11</v>
      </c>
      <c r="D2" s="3"/>
      <c r="E2" s="15" t="s">
        <v>25</v>
      </c>
      <c r="F2" s="3"/>
      <c r="G2" s="3" t="s">
        <v>180</v>
      </c>
      <c r="H2" s="3" t="s">
        <v>13</v>
      </c>
      <c r="I2" s="3" t="s">
        <v>14</v>
      </c>
      <c r="J2" s="3"/>
      <c r="K2" s="3" t="s">
        <v>15</v>
      </c>
      <c r="L2" s="3" t="s">
        <v>16</v>
      </c>
    </row>
    <row r="3" spans="1:12" x14ac:dyDescent="0.2">
      <c r="A3" s="66" t="s">
        <v>177</v>
      </c>
      <c r="B3" s="128" t="s">
        <v>154</v>
      </c>
      <c r="C3" s="129" t="s">
        <v>155</v>
      </c>
      <c r="D3" s="66">
        <v>116</v>
      </c>
      <c r="E3" s="66">
        <v>121</v>
      </c>
      <c r="F3" s="5"/>
      <c r="G3" s="13" t="s">
        <v>27</v>
      </c>
      <c r="H3" s="145">
        <v>7</v>
      </c>
      <c r="I3" s="38">
        <f t="shared" ref="I3:I11" si="0">H3/E3</f>
        <v>5.7851239669421489E-2</v>
      </c>
      <c r="J3" s="58"/>
      <c r="K3" s="39">
        <f t="shared" ref="K3:K11" si="1">E3-H3</f>
        <v>114</v>
      </c>
      <c r="L3" s="38">
        <f t="shared" ref="L3:L11" si="2">K3/E3</f>
        <v>0.94214876033057848</v>
      </c>
    </row>
    <row r="4" spans="1:12" x14ac:dyDescent="0.2">
      <c r="A4" s="66" t="s">
        <v>177</v>
      </c>
      <c r="B4" s="128" t="s">
        <v>156</v>
      </c>
      <c r="C4" s="129" t="s">
        <v>157</v>
      </c>
      <c r="D4" s="66">
        <v>116</v>
      </c>
      <c r="E4" s="66">
        <v>121</v>
      </c>
      <c r="F4" s="5"/>
      <c r="G4" s="13" t="s">
        <v>27</v>
      </c>
      <c r="H4" s="122">
        <v>7</v>
      </c>
      <c r="I4" s="38">
        <f t="shared" si="0"/>
        <v>5.7851239669421489E-2</v>
      </c>
      <c r="J4" s="58"/>
      <c r="K4" s="39">
        <f t="shared" si="1"/>
        <v>114</v>
      </c>
      <c r="L4" s="38">
        <f t="shared" si="2"/>
        <v>0.94214876033057848</v>
      </c>
    </row>
    <row r="5" spans="1:12" x14ac:dyDescent="0.2">
      <c r="A5" s="66" t="s">
        <v>177</v>
      </c>
      <c r="B5" s="128" t="s">
        <v>158</v>
      </c>
      <c r="C5" s="129" t="s">
        <v>159</v>
      </c>
      <c r="D5" s="66">
        <v>116</v>
      </c>
      <c r="E5" s="66">
        <v>121</v>
      </c>
      <c r="F5" s="5"/>
      <c r="G5" s="13" t="s">
        <v>27</v>
      </c>
      <c r="H5" s="122">
        <v>7</v>
      </c>
      <c r="I5" s="38">
        <f t="shared" si="0"/>
        <v>5.7851239669421489E-2</v>
      </c>
      <c r="J5" s="58"/>
      <c r="K5" s="39">
        <f t="shared" si="1"/>
        <v>114</v>
      </c>
      <c r="L5" s="38">
        <f t="shared" si="2"/>
        <v>0.94214876033057848</v>
      </c>
    </row>
    <row r="6" spans="1:12" x14ac:dyDescent="0.2">
      <c r="A6" s="66" t="s">
        <v>177</v>
      </c>
      <c r="B6" s="128" t="s">
        <v>160</v>
      </c>
      <c r="C6" s="129" t="s">
        <v>161</v>
      </c>
      <c r="D6" s="66">
        <v>116</v>
      </c>
      <c r="E6" s="66">
        <v>121</v>
      </c>
      <c r="F6" s="5"/>
      <c r="G6" s="13"/>
      <c r="H6" s="122"/>
      <c r="I6" s="38">
        <f t="shared" si="0"/>
        <v>0</v>
      </c>
      <c r="J6" s="58"/>
      <c r="K6" s="39">
        <f t="shared" si="1"/>
        <v>121</v>
      </c>
      <c r="L6" s="38">
        <f t="shared" si="2"/>
        <v>1</v>
      </c>
    </row>
    <row r="7" spans="1:12" x14ac:dyDescent="0.2">
      <c r="A7" s="66" t="s">
        <v>177</v>
      </c>
      <c r="B7" s="128" t="s">
        <v>147</v>
      </c>
      <c r="C7" s="129" t="s">
        <v>152</v>
      </c>
      <c r="D7" s="66">
        <v>116</v>
      </c>
      <c r="E7" s="66">
        <v>121</v>
      </c>
      <c r="F7" s="5"/>
      <c r="H7" s="122"/>
      <c r="I7" s="38">
        <f t="shared" si="0"/>
        <v>0</v>
      </c>
      <c r="J7" s="58"/>
      <c r="K7" s="39">
        <f t="shared" si="1"/>
        <v>121</v>
      </c>
      <c r="L7" s="38">
        <f t="shared" si="2"/>
        <v>1</v>
      </c>
    </row>
    <row r="8" spans="1:12" x14ac:dyDescent="0.2">
      <c r="A8" s="66" t="s">
        <v>177</v>
      </c>
      <c r="B8" s="128" t="s">
        <v>162</v>
      </c>
      <c r="C8" s="129" t="s">
        <v>163</v>
      </c>
      <c r="D8" s="66">
        <v>116</v>
      </c>
      <c r="E8" s="66">
        <v>121</v>
      </c>
      <c r="F8" s="5"/>
      <c r="G8" s="13"/>
      <c r="H8" s="122"/>
      <c r="I8" s="38">
        <f t="shared" si="0"/>
        <v>0</v>
      </c>
      <c r="J8" s="58"/>
      <c r="K8" s="39">
        <f t="shared" si="1"/>
        <v>121</v>
      </c>
      <c r="L8" s="38">
        <f t="shared" si="2"/>
        <v>1</v>
      </c>
    </row>
    <row r="9" spans="1:12" x14ac:dyDescent="0.2">
      <c r="A9" s="66" t="s">
        <v>177</v>
      </c>
      <c r="B9" s="128" t="s">
        <v>164</v>
      </c>
      <c r="C9" s="129" t="s">
        <v>165</v>
      </c>
      <c r="D9" s="66">
        <v>116</v>
      </c>
      <c r="E9" s="66">
        <v>121</v>
      </c>
      <c r="F9" s="5"/>
      <c r="G9" s="13"/>
      <c r="H9" s="122"/>
      <c r="I9" s="38">
        <f t="shared" si="0"/>
        <v>0</v>
      </c>
      <c r="J9" s="58"/>
      <c r="K9" s="39">
        <f t="shared" si="1"/>
        <v>121</v>
      </c>
      <c r="L9" s="38">
        <f t="shared" si="2"/>
        <v>1</v>
      </c>
    </row>
    <row r="10" spans="1:12" x14ac:dyDescent="0.2">
      <c r="A10" s="66" t="s">
        <v>177</v>
      </c>
      <c r="B10" s="128" t="s">
        <v>166</v>
      </c>
      <c r="C10" s="129" t="s">
        <v>167</v>
      </c>
      <c r="D10" s="66">
        <v>116</v>
      </c>
      <c r="E10" s="66">
        <v>121</v>
      </c>
      <c r="F10" s="5"/>
      <c r="G10" s="13"/>
      <c r="H10" s="122"/>
      <c r="I10" s="38">
        <f t="shared" si="0"/>
        <v>0</v>
      </c>
      <c r="J10" s="58"/>
      <c r="K10" s="39">
        <f t="shared" si="1"/>
        <v>121</v>
      </c>
      <c r="L10" s="38">
        <f t="shared" si="2"/>
        <v>1</v>
      </c>
    </row>
    <row r="11" spans="1:12" x14ac:dyDescent="0.2">
      <c r="A11" s="66" t="s">
        <v>177</v>
      </c>
      <c r="B11" s="128" t="s">
        <v>168</v>
      </c>
      <c r="C11" s="129" t="s">
        <v>169</v>
      </c>
      <c r="D11" s="66">
        <v>116</v>
      </c>
      <c r="E11" s="66">
        <v>121</v>
      </c>
      <c r="F11" s="5"/>
      <c r="G11" s="13" t="s">
        <v>27</v>
      </c>
      <c r="H11" s="122">
        <v>7</v>
      </c>
      <c r="I11" s="38">
        <f t="shared" si="0"/>
        <v>5.7851239669421489E-2</v>
      </c>
      <c r="J11" s="58"/>
      <c r="K11" s="39">
        <f t="shared" si="1"/>
        <v>114</v>
      </c>
      <c r="L11" s="38">
        <f t="shared" si="2"/>
        <v>0.94214876033057848</v>
      </c>
    </row>
    <row r="12" spans="1:12" x14ac:dyDescent="0.2">
      <c r="A12" s="66" t="s">
        <v>177</v>
      </c>
      <c r="B12" s="128" t="s">
        <v>170</v>
      </c>
      <c r="C12" s="129" t="s">
        <v>171</v>
      </c>
      <c r="D12" s="66">
        <v>116</v>
      </c>
      <c r="E12" s="66">
        <v>121</v>
      </c>
      <c r="F12" s="5"/>
      <c r="G12" s="13" t="s">
        <v>27</v>
      </c>
      <c r="H12" s="120">
        <v>7</v>
      </c>
      <c r="I12" s="38">
        <f t="shared" ref="I12:I13" si="3">H12/E12</f>
        <v>5.7851239669421489E-2</v>
      </c>
      <c r="J12" s="58"/>
      <c r="K12" s="39">
        <f t="shared" ref="K12:K13" si="4">E12-H12</f>
        <v>114</v>
      </c>
      <c r="L12" s="38">
        <f t="shared" ref="L12:L13" si="5">K12/E12</f>
        <v>0.94214876033057848</v>
      </c>
    </row>
    <row r="13" spans="1:12" x14ac:dyDescent="0.2">
      <c r="A13" s="67" t="s">
        <v>177</v>
      </c>
      <c r="B13" s="130" t="s">
        <v>150</v>
      </c>
      <c r="C13" s="130" t="s">
        <v>153</v>
      </c>
      <c r="D13" s="67">
        <v>116</v>
      </c>
      <c r="E13" s="67">
        <v>121</v>
      </c>
      <c r="F13" s="59"/>
      <c r="G13" s="61" t="s">
        <v>27</v>
      </c>
      <c r="H13" s="62">
        <v>7</v>
      </c>
      <c r="I13" s="40">
        <f t="shared" si="3"/>
        <v>5.7851239669421489E-2</v>
      </c>
      <c r="J13" s="60"/>
      <c r="K13" s="41">
        <f t="shared" si="4"/>
        <v>114</v>
      </c>
      <c r="L13" s="40">
        <f t="shared" si="5"/>
        <v>0.94214876033057848</v>
      </c>
    </row>
    <row r="14" spans="1:12" x14ac:dyDescent="0.2">
      <c r="A14" s="32"/>
      <c r="B14" s="33">
        <f>COUNTA(B3:B13)</f>
        <v>11</v>
      </c>
      <c r="C14" s="32"/>
      <c r="E14" s="36">
        <f>SUM(E3:E13)</f>
        <v>1331</v>
      </c>
      <c r="F14" s="42"/>
      <c r="G14" s="33">
        <f>COUNTA(G3:G13)</f>
        <v>6</v>
      </c>
      <c r="H14" s="36">
        <f>SUM(H3:H13)</f>
        <v>42</v>
      </c>
      <c r="I14" s="43">
        <f>H14/E14</f>
        <v>3.1555221637866268E-2</v>
      </c>
      <c r="J14" s="44"/>
      <c r="K14" s="36">
        <f>SUM(K3:K13)</f>
        <v>1289</v>
      </c>
      <c r="L14" s="43">
        <f>K14/E14</f>
        <v>0.96844477836213372</v>
      </c>
    </row>
    <row r="15" spans="1:12" x14ac:dyDescent="0.2">
      <c r="A15" s="32"/>
      <c r="B15" s="33"/>
      <c r="C15" s="32"/>
      <c r="E15" s="36"/>
      <c r="F15" s="42"/>
      <c r="G15" s="33"/>
      <c r="H15" s="36"/>
      <c r="I15" s="43"/>
      <c r="J15" s="69"/>
      <c r="K15" s="49"/>
      <c r="L15" s="43"/>
    </row>
    <row r="16" spans="1:12" x14ac:dyDescent="0.2">
      <c r="C16" s="111" t="s">
        <v>181</v>
      </c>
      <c r="D16" s="108"/>
      <c r="G16" s="37"/>
      <c r="H16" s="37"/>
    </row>
    <row r="17" spans="2:8" x14ac:dyDescent="0.2">
      <c r="B17" s="93"/>
      <c r="C17" s="110" t="s">
        <v>98</v>
      </c>
      <c r="D17" s="108"/>
      <c r="E17" s="92">
        <f>SUM(B14)</f>
        <v>11</v>
      </c>
      <c r="G17" s="37"/>
      <c r="H17" s="37"/>
    </row>
    <row r="18" spans="2:8" x14ac:dyDescent="0.2">
      <c r="B18" s="93"/>
      <c r="C18" s="110" t="s">
        <v>133</v>
      </c>
      <c r="D18" s="108"/>
      <c r="E18" s="91">
        <f>SUM(E14)</f>
        <v>1331</v>
      </c>
      <c r="G18" s="37"/>
      <c r="H18" s="37"/>
    </row>
    <row r="19" spans="2:8" x14ac:dyDescent="0.2">
      <c r="B19" s="109"/>
      <c r="C19" s="110" t="s">
        <v>124</v>
      </c>
      <c r="D19" s="92"/>
      <c r="E19" s="92">
        <f>SUM(G14)</f>
        <v>6</v>
      </c>
      <c r="G19" s="37"/>
      <c r="H19" s="37"/>
    </row>
    <row r="20" spans="2:8" x14ac:dyDescent="0.2">
      <c r="B20" s="109"/>
      <c r="C20" s="110" t="s">
        <v>134</v>
      </c>
      <c r="D20" s="92"/>
      <c r="E20" s="91">
        <f>SUM(H14)</f>
        <v>42</v>
      </c>
      <c r="G20" s="37"/>
      <c r="H20" s="37"/>
    </row>
    <row r="21" spans="2:8" x14ac:dyDescent="0.2">
      <c r="B21" s="109"/>
      <c r="C21" s="110" t="s">
        <v>135</v>
      </c>
      <c r="D21" s="92"/>
      <c r="E21" s="118">
        <f>E20/E18</f>
        <v>3.1555221637866268E-2</v>
      </c>
      <c r="G21" s="37"/>
      <c r="H21" s="37"/>
    </row>
    <row r="22" spans="2:8" x14ac:dyDescent="0.2">
      <c r="C22" s="110" t="s">
        <v>136</v>
      </c>
      <c r="E22" s="91">
        <f>SUM(K14)</f>
        <v>1289</v>
      </c>
      <c r="G22" s="37"/>
      <c r="H22" s="37"/>
    </row>
    <row r="23" spans="2:8" x14ac:dyDescent="0.2">
      <c r="C23" s="110" t="s">
        <v>137</v>
      </c>
      <c r="E23" s="118">
        <f>E22/E18</f>
        <v>0.96844477836213372</v>
      </c>
      <c r="G23" s="37"/>
      <c r="H23" s="37"/>
    </row>
    <row r="24" spans="2:8" x14ac:dyDescent="0.2">
      <c r="G24" s="37"/>
      <c r="H24" s="37"/>
    </row>
    <row r="25" spans="2:8" x14ac:dyDescent="0.2">
      <c r="G25" s="37"/>
      <c r="H25" s="37"/>
    </row>
    <row r="26" spans="2:8" x14ac:dyDescent="0.2">
      <c r="G26" s="37"/>
      <c r="H26" s="37"/>
    </row>
    <row r="27" spans="2:8" x14ac:dyDescent="0.2">
      <c r="G27" s="37"/>
      <c r="H27" s="37"/>
    </row>
    <row r="28" spans="2:8" x14ac:dyDescent="0.2">
      <c r="G28" s="37"/>
      <c r="H28" s="37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Grand Portage Reservation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2012-09-27T18:08:11Z</cp:lastPrinted>
  <dcterms:created xsi:type="dcterms:W3CDTF">2006-12-12T20:37:17Z</dcterms:created>
  <dcterms:modified xsi:type="dcterms:W3CDTF">2012-09-27T18:09:39Z</dcterms:modified>
</cp:coreProperties>
</file>