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10" yWindow="90" windowWidth="18660" windowHeight="613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Actions'!$A$1:$K$64</definedName>
    <definedName name="_xlnm.Print_Area" localSheetId="5">'Action Durations'!$A$1:$L$34</definedName>
    <definedName name="_xlnm.Print_Area" localSheetId="1">Attributes!$A$1:$J$56</definedName>
    <definedName name="_xlnm.Print_Area" localSheetId="6">'Beach Days'!$A$1:$L$42</definedName>
    <definedName name="_xlnm.Print_Area" localSheetId="2">Monitoring!$A$1:$I$73</definedName>
    <definedName name="_xlnm.Print_Area" localSheetId="3">'Pollution Sources'!$A$1:$S$55</definedName>
    <definedName name="_xlnm.Print_Area" localSheetId="0">Summary!$A$1:$U$22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11" i="4" l="1"/>
  <c r="L20" i="9" l="1"/>
  <c r="Q7" i="8" s="1"/>
  <c r="K20" i="9"/>
  <c r="P7" i="8" s="1"/>
  <c r="J20" i="9"/>
  <c r="O7" i="8" s="1"/>
  <c r="I20" i="9"/>
  <c r="N7" i="8" s="1"/>
  <c r="H20" i="9"/>
  <c r="M7" i="8" s="1"/>
  <c r="F20" i="9"/>
  <c r="E20" i="9"/>
  <c r="L7" i="8" s="1"/>
  <c r="B20" i="9"/>
  <c r="L6" i="9"/>
  <c r="K6" i="9"/>
  <c r="J6" i="9"/>
  <c r="I6" i="9"/>
  <c r="H6" i="9"/>
  <c r="F6" i="9"/>
  <c r="E6" i="9"/>
  <c r="B6" i="9"/>
  <c r="B11" i="4" l="1"/>
  <c r="E57" i="4"/>
  <c r="E63" i="4"/>
  <c r="E60" i="4"/>
  <c r="E73" i="10"/>
  <c r="E72" i="10"/>
  <c r="E71" i="10"/>
  <c r="E70" i="10"/>
  <c r="E69" i="10"/>
  <c r="E68" i="10"/>
  <c r="E67" i="10"/>
  <c r="E66" i="10"/>
  <c r="E65" i="10"/>
  <c r="E64" i="10"/>
  <c r="E63" i="10"/>
  <c r="E51" i="10"/>
  <c r="D7" i="8" s="1"/>
  <c r="E43" i="10"/>
  <c r="D6" i="8" s="1"/>
  <c r="E40" i="10"/>
  <c r="D5" i="8" s="1"/>
  <c r="E19" i="10"/>
  <c r="D4" i="8" s="1"/>
  <c r="E4" i="10"/>
  <c r="D3" i="8" s="1"/>
  <c r="E58" i="10" l="1"/>
  <c r="F63" i="10" s="1"/>
  <c r="F66" i="10"/>
  <c r="F70" i="10" l="1"/>
  <c r="F72" i="10"/>
  <c r="F68" i="10"/>
  <c r="F64" i="10"/>
  <c r="F73" i="10"/>
  <c r="F69" i="10"/>
  <c r="F65" i="10"/>
  <c r="F71" i="10"/>
  <c r="F67" i="10"/>
  <c r="H44" i="4"/>
  <c r="E44" i="4"/>
  <c r="B44" i="4"/>
  <c r="H7" i="8" s="1"/>
  <c r="K25" i="7" l="1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I31" i="7" l="1"/>
  <c r="K31" i="7"/>
  <c r="L31" i="7" s="1"/>
  <c r="I32" i="7"/>
  <c r="K32" i="7"/>
  <c r="L32" i="7" s="1"/>
  <c r="B33" i="7"/>
  <c r="E33" i="7"/>
  <c r="S7" i="8" s="1"/>
  <c r="G33" i="7"/>
  <c r="H33" i="7"/>
  <c r="T7" i="8" s="1"/>
  <c r="H11" i="4"/>
  <c r="I51" i="10"/>
  <c r="I43" i="10"/>
  <c r="I40" i="10"/>
  <c r="I19" i="10"/>
  <c r="I4" i="10"/>
  <c r="E60" i="10" l="1"/>
  <c r="I33" i="7"/>
  <c r="K33" i="7"/>
  <c r="L33" i="7" s="1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F4" i="2"/>
  <c r="K28" i="7" l="1"/>
  <c r="L28" i="7" s="1"/>
  <c r="I28" i="7"/>
  <c r="K27" i="7"/>
  <c r="L27" i="7" s="1"/>
  <c r="I27" i="7"/>
  <c r="K26" i="7"/>
  <c r="L26" i="7" s="1"/>
  <c r="I26" i="7"/>
  <c r="K13" i="7"/>
  <c r="L13" i="7" s="1"/>
  <c r="I13" i="7"/>
  <c r="K3" i="7"/>
  <c r="L3" i="7" s="1"/>
  <c r="I3" i="7"/>
  <c r="U7" i="8" l="1"/>
  <c r="F7" i="8" l="1"/>
  <c r="F5" i="8"/>
  <c r="F4" i="8"/>
  <c r="B51" i="10"/>
  <c r="C7" i="8" s="1"/>
  <c r="B43" i="10"/>
  <c r="C6" i="8" s="1"/>
  <c r="F51" i="2"/>
  <c r="B51" i="2"/>
  <c r="F43" i="2"/>
  <c r="B43" i="2"/>
  <c r="E7" i="8" l="1"/>
  <c r="E61" i="4"/>
  <c r="E58" i="4"/>
  <c r="E64" i="4"/>
  <c r="F40" i="2"/>
  <c r="F19" i="2"/>
  <c r="H41" i="4"/>
  <c r="E52" i="4" s="1"/>
  <c r="E41" i="4"/>
  <c r="E51" i="4" s="1"/>
  <c r="B41" i="4"/>
  <c r="B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E11" i="7"/>
  <c r="E29" i="7"/>
  <c r="S5" i="8" s="1"/>
  <c r="F29" i="11"/>
  <c r="H38" i="11" s="1"/>
  <c r="S29" i="11"/>
  <c r="R29" i="11"/>
  <c r="H53" i="11" s="1"/>
  <c r="E29" i="11"/>
  <c r="Q29" i="11"/>
  <c r="P29" i="11"/>
  <c r="H51" i="11" s="1"/>
  <c r="O29" i="11"/>
  <c r="N29" i="11"/>
  <c r="H49" i="11" s="1"/>
  <c r="M29" i="11"/>
  <c r="L29" i="11"/>
  <c r="H47" i="11" s="1"/>
  <c r="K29" i="11"/>
  <c r="J29" i="11"/>
  <c r="H45" i="11" s="1"/>
  <c r="I29" i="11"/>
  <c r="H29" i="11"/>
  <c r="H43" i="11" s="1"/>
  <c r="G29" i="11"/>
  <c r="B29" i="11"/>
  <c r="H36" i="11" s="1"/>
  <c r="H11" i="7"/>
  <c r="H29" i="7"/>
  <c r="T5" i="8" s="1"/>
  <c r="G11" i="7"/>
  <c r="G29" i="7"/>
  <c r="B11" i="7"/>
  <c r="B29" i="7"/>
  <c r="B17" i="9"/>
  <c r="E24" i="9" s="1"/>
  <c r="B40" i="10"/>
  <c r="C5" i="8" s="1"/>
  <c r="B19" i="10"/>
  <c r="C4" i="8" s="1"/>
  <c r="L17" i="9"/>
  <c r="K17" i="9"/>
  <c r="J17" i="9"/>
  <c r="I17" i="9"/>
  <c r="H17" i="9"/>
  <c r="E17" i="9"/>
  <c r="B4" i="10"/>
  <c r="F17" i="9"/>
  <c r="E26" i="9" s="1"/>
  <c r="B4" i="2"/>
  <c r="B19" i="2"/>
  <c r="B40" i="2"/>
  <c r="M5" i="8" l="1"/>
  <c r="H29" i="9"/>
  <c r="L5" i="8"/>
  <c r="E25" i="9"/>
  <c r="N5" i="8"/>
  <c r="H30" i="9"/>
  <c r="P5" i="8"/>
  <c r="H32" i="9"/>
  <c r="H42" i="11"/>
  <c r="H44" i="11"/>
  <c r="H46" i="11"/>
  <c r="H48" i="11"/>
  <c r="H50" i="11"/>
  <c r="H52" i="11"/>
  <c r="O5" i="8"/>
  <c r="H31" i="9"/>
  <c r="Q5" i="8"/>
  <c r="H33" i="9"/>
  <c r="H5" i="8"/>
  <c r="I5" i="8" s="1"/>
  <c r="E50" i="4"/>
  <c r="L4" i="8"/>
  <c r="M4" i="8"/>
  <c r="D55" i="2"/>
  <c r="E57" i="10"/>
  <c r="P4" i="8"/>
  <c r="N4" i="8"/>
  <c r="H37" i="11"/>
  <c r="H54" i="11"/>
  <c r="Q4" i="8"/>
  <c r="O4" i="8"/>
  <c r="O8" i="8" s="1"/>
  <c r="T4" i="8"/>
  <c r="T8" i="8" s="1"/>
  <c r="E39" i="7"/>
  <c r="S4" i="8"/>
  <c r="E37" i="7"/>
  <c r="E36" i="7"/>
  <c r="E38" i="7"/>
  <c r="H4" i="8"/>
  <c r="J4" i="8" s="1"/>
  <c r="I7" i="8"/>
  <c r="D56" i="2"/>
  <c r="U5" i="8"/>
  <c r="I11" i="7"/>
  <c r="J7" i="8"/>
  <c r="F60" i="4"/>
  <c r="F57" i="4"/>
  <c r="E5" i="8"/>
  <c r="E4" i="8"/>
  <c r="C3" i="8"/>
  <c r="E59" i="10"/>
  <c r="I29" i="7"/>
  <c r="Q8" i="8"/>
  <c r="M8" i="8"/>
  <c r="N8" i="8"/>
  <c r="F63" i="4"/>
  <c r="F8" i="8"/>
  <c r="K11" i="7"/>
  <c r="P8" i="8"/>
  <c r="K29" i="7"/>
  <c r="L29" i="7" s="1"/>
  <c r="J5" i="8" l="1"/>
  <c r="I4" i="8"/>
  <c r="U4" i="8"/>
  <c r="S8" i="8"/>
  <c r="U8" i="8" s="1"/>
  <c r="E41" i="7"/>
  <c r="F61" i="4"/>
  <c r="F58" i="4"/>
  <c r="L8" i="8"/>
  <c r="F64" i="4"/>
  <c r="C8" i="8"/>
  <c r="E40" i="7"/>
  <c r="L11" i="7"/>
  <c r="H55" i="11"/>
  <c r="H34" i="9"/>
  <c r="I33" i="9" s="1"/>
  <c r="D8" i="8"/>
  <c r="H8" i="8"/>
  <c r="E42" i="7" l="1"/>
  <c r="E8" i="8"/>
  <c r="I47" i="11"/>
  <c r="I48" i="11"/>
  <c r="I42" i="11"/>
  <c r="I43" i="11"/>
  <c r="I44" i="11"/>
  <c r="I54" i="11"/>
  <c r="I51" i="11"/>
  <c r="I52" i="11"/>
  <c r="I46" i="11"/>
  <c r="I49" i="11"/>
  <c r="I50" i="11"/>
  <c r="I53" i="11"/>
  <c r="I45" i="11"/>
  <c r="I30" i="9"/>
  <c r="I32" i="9"/>
  <c r="I31" i="9"/>
  <c r="I29" i="9"/>
  <c r="J8" i="8"/>
  <c r="I8" i="8"/>
  <c r="I55" i="11" l="1"/>
  <c r="I34" i="9"/>
</calcChain>
</file>

<file path=xl/sharedStrings.xml><?xml version="1.0" encoding="utf-8"?>
<sst xmlns="http://schemas.openxmlformats.org/spreadsheetml/2006/main" count="1259" uniqueCount="257">
  <si>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</si>
  <si>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</si>
  <si>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</si>
  <si>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</si>
  <si>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</si>
  <si>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</si>
  <si>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</si>
  <si>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</si>
  <si>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</si>
  <si>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</si>
  <si>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</si>
  <si>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</si>
  <si>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</si>
  <si>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</si>
  <si>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</si>
  <si>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</si>
  <si>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</si>
  <si>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</si>
  <si>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</si>
  <si>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</si>
  <si>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</si>
  <si>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</si>
  <si>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</si>
  <si>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</si>
  <si>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</si>
  <si>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</si>
  <si>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</si>
  <si>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</si>
  <si>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</si>
  <si>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</si>
  <si>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</si>
  <si>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</si>
  <si>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</si>
  <si>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</si>
  <si>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</si>
  <si>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</si>
  <si>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</si>
  <si>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</si>
  <si>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</si>
  <si>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</si>
  <si>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</si>
  <si>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</si>
  <si>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</si>
  <si>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</si>
  <si>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</si>
  <si>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</si>
  <si>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</si>
  <si>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</si>
  <si>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</si>
  <si>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</si>
  <si>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</si>
  <si>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</si>
  <si>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</si>
  <si>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</si>
  <si>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</si>
  <si>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</si>
  <si>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</si>
  <si>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</si>
  <si>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</si>
  <si>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</si>
  <si>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</si>
  <si>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</si>
  <si>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</si>
  <si>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</si>
  <si>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</si>
  <si>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</si>
  <si>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</si>
  <si>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</si>
  <si>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</si>
  <si>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</si>
  <si>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</si>
  <si>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</si>
  <si>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</si>
  <si>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</si>
  <si>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</si>
  <si>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</si>
  <si>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</si>
  <si>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</si>
  <si>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</si>
  <si>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</si>
  <si>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</si>
  <si>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</si>
  <si>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</si>
  <si>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</si>
  <si>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</si>
  <si>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</si>
  <si>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</si>
  <si>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</si>
  <si>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</si>
  <si>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</si>
  <si>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</si>
  <si>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</si>
  <si>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</si>
  <si>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</si>
  <si>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</si>
  <si>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</si>
  <si>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</si>
  <si>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</si>
  <si>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</si>
  <si>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</si>
  <si>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</si>
  <si>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</si>
  <si>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</si>
  <si>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</si>
  <si>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</si>
  <si>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</si>
  <si>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</si>
  <si>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</si>
  <si>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</si>
  <si>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</si>
  <si>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</si>
  <si>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</si>
  <si>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</si>
  <si>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</si>
  <si>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</si>
  <si>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</si>
  <si>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</si>
  <si>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</si>
  <si>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</si>
  <si>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</si>
  <si>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</si>
  <si>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</si>
  <si>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</si>
  <si>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</si>
  <si>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</si>
  <si>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</si>
  <si>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</si>
  <si>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</si>
  <si>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</si>
  <si>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</si>
  <si>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</si>
  <si>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</si>
  <si>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</si>
  <si>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</si>
  <si>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</si>
  <si>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</si>
  <si>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</si>
  <si>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</si>
  <si>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</si>
  <si>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</si>
  <si>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</si>
  <si>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</si>
  <si>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CAMDEN</t>
  </si>
  <si>
    <t>GA543512</t>
  </si>
  <si>
    <t>CUMBERLAND</t>
  </si>
  <si>
    <t>GA781891</t>
  </si>
  <si>
    <t>LITTLE CUMBERLAND</t>
  </si>
  <si>
    <t>CHATHAM</t>
  </si>
  <si>
    <t>GA649062</t>
  </si>
  <si>
    <t>BRADLEY (OSSABAW)</t>
  </si>
  <si>
    <t>GA583441</t>
  </si>
  <si>
    <t>KINGS FERRY</t>
  </si>
  <si>
    <t>GA708259</t>
  </si>
  <si>
    <t>LITTLE TYBEE ISLAND</t>
  </si>
  <si>
    <t>GA713371</t>
  </si>
  <si>
    <t>MIDDLE OSSABAW</t>
  </si>
  <si>
    <t>GA994539</t>
  </si>
  <si>
    <t>SKIDAWAY NARROWS</t>
  </si>
  <si>
    <t>GA405484</t>
  </si>
  <si>
    <t>SOUTH OSSABAW</t>
  </si>
  <si>
    <t>GA736216</t>
  </si>
  <si>
    <t>TYBEE ISLAND MIDDLE</t>
  </si>
  <si>
    <t>GA378874</t>
  </si>
  <si>
    <t>TYBEE ISLAND NORTH</t>
  </si>
  <si>
    <t>GA136053</t>
  </si>
  <si>
    <t>TYBEE ISLAND POLK ST.</t>
  </si>
  <si>
    <t>GA881548</t>
  </si>
  <si>
    <t>TYBEE ISLAND SOUTH</t>
  </si>
  <si>
    <t>GA319508</t>
  </si>
  <si>
    <t>TYBEE ISLAND STRAND</t>
  </si>
  <si>
    <t>GA182760</t>
  </si>
  <si>
    <t>WASSAW ISLAND</t>
  </si>
  <si>
    <t>GA365682</t>
  </si>
  <si>
    <t>WILLIAMSON ISLAND</t>
  </si>
  <si>
    <t>GLYNN</t>
  </si>
  <si>
    <t>GA154978</t>
  </si>
  <si>
    <t>12 ST. GOULDS INLET (SSI)</t>
  </si>
  <si>
    <t>GA895834</t>
  </si>
  <si>
    <t>4H CAMP (JEKYLL)</t>
  </si>
  <si>
    <t>GA375764</t>
  </si>
  <si>
    <t>5TH ST. CROSSOVER (SSI)</t>
  </si>
  <si>
    <t>GA958433</t>
  </si>
  <si>
    <t>BLYTHE ISLAND REGIONAL PARK SANDBAR</t>
  </si>
  <si>
    <t>GA129645</t>
  </si>
  <si>
    <t>CAPT. WYLLY (JEKYLL) NEAR BEACHVIEW</t>
  </si>
  <si>
    <t>GA339359</t>
  </si>
  <si>
    <t>CONVENTION CENTER (JEKYLL)</t>
  </si>
  <si>
    <t>GA431870</t>
  </si>
  <si>
    <t>EAST BEACH OLD COAST GUARD (SSI)</t>
  </si>
  <si>
    <t>GA688687</t>
  </si>
  <si>
    <t>JEKYLL CLAM CREEK</t>
  </si>
  <si>
    <t>GA521101</t>
  </si>
  <si>
    <t>JEKYLL NORTH AT DEXTER LANE</t>
  </si>
  <si>
    <t>GA479593</t>
  </si>
  <si>
    <t>LITTLE ST. SIMONS</t>
  </si>
  <si>
    <t>GA613921</t>
  </si>
  <si>
    <t>MASSENGALE (SSI)</t>
  </si>
  <si>
    <t>GA740854</t>
  </si>
  <si>
    <t>PELICAN SPIT (OFF SEA ISLAND)</t>
  </si>
  <si>
    <t>GA922112</t>
  </si>
  <si>
    <t>RAINBOW BAR (LITTLE SSI)</t>
  </si>
  <si>
    <t>GA997306</t>
  </si>
  <si>
    <t>REIMOLDS PASTURE (LITTLE SSI)</t>
  </si>
  <si>
    <t>GA954033</t>
  </si>
  <si>
    <t>SEA ISLAND NORTH</t>
  </si>
  <si>
    <t>GA910170</t>
  </si>
  <si>
    <t>SEA ISLAND SOUTH</t>
  </si>
  <si>
    <t>GA202139</t>
  </si>
  <si>
    <t>SOUTH DUNES (JEKYLL)</t>
  </si>
  <si>
    <t>GA216208</t>
  </si>
  <si>
    <t>ST. ANDREWS PICNIC AREA (JEKYLL)</t>
  </si>
  <si>
    <t>GA776618</t>
  </si>
  <si>
    <t>ST. SIMONS ISLAND LIGHTHOUSE</t>
  </si>
  <si>
    <t>LIBERTY</t>
  </si>
  <si>
    <t>GA541863</t>
  </si>
  <si>
    <t>ST. CATHERINES ISLAND</t>
  </si>
  <si>
    <t>MCINTOSH</t>
  </si>
  <si>
    <t>GA642495</t>
  </si>
  <si>
    <t>BLACKBEARD ISLAND</t>
  </si>
  <si>
    <t>GA364044</t>
  </si>
  <si>
    <t>CABRETTA (SAPELO)</t>
  </si>
  <si>
    <t>GA109786</t>
  </si>
  <si>
    <t>CONTENTMENT BLUFF SANDBAR</t>
  </si>
  <si>
    <t>GA551809</t>
  </si>
  <si>
    <t>DALLAS BLUFF SANDBAR</t>
  </si>
  <si>
    <t>GA221111</t>
  </si>
  <si>
    <t>NANNY GOAT (SAPELO)</t>
  </si>
  <si>
    <t>GA381139</t>
  </si>
  <si>
    <t>WOLF ISLAND</t>
  </si>
  <si>
    <t>Beach length (MI)</t>
  </si>
  <si>
    <t>Miles</t>
  </si>
  <si>
    <t xml:space="preserve"> = Action is in place throughout the duration of the swimming season. Per EPA policy,</t>
  </si>
  <si>
    <t>Total length of monitored beaches (MI)</t>
  </si>
  <si>
    <t xml:space="preserve"> = Beach is not monitored. It is not included in EPA's monitored beach summary statistics.</t>
  </si>
  <si>
    <t>Beach monitored?</t>
  </si>
  <si>
    <t>Swim season length (months)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</si>
  <si>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</si>
  <si>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</si>
  <si>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</si>
  <si>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</si>
  <si>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</si>
  <si>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</si>
  <si>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</si>
  <si>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</si>
  <si>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</si>
  <si>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</si>
  <si>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</si>
  <si>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</si>
  <si>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</si>
  <si>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</si>
  <si>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</si>
  <si>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SUMMARY</t>
  </si>
  <si>
    <t>2011 ACTIONS DURATION SUMMARY</t>
  </si>
  <si>
    <t>Beach action in 2011?</t>
  </si>
  <si>
    <t>2011 BEACH DAYS SUMMARY</t>
  </si>
  <si>
    <t xml:space="preserve"> = Beach is monitored 4 times a year. It is not included in the summary statistics because of a permanent advisory.</t>
  </si>
  <si>
    <t xml:space="preserve">    this action is not included in EPA's summary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</si>
</sst>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#,##0.0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trike/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/>
    <xf numFmtId="166" fontId="17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21" fillId="0" borderId="0" xfId="0" applyNumberFormat="1" applyFont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wrapText="1"/>
    </xf>
    <xf numFmtId="0" fontId="20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14" fontId="22" fillId="6" borderId="0" xfId="0" applyNumberFormat="1" applyFont="1" applyFill="1" applyAlignment="1">
      <alignment horizontal="center" vertical="center" wrapText="1"/>
    </xf>
    <xf numFmtId="0" fontId="0" fillId="5" borderId="5" xfId="0" applyFill="1" applyBorder="1"/>
    <xf numFmtId="0" fontId="1" fillId="4" borderId="2" xfId="0" applyFont="1" applyFill="1" applyBorder="1"/>
    <xf numFmtId="165" fontId="1" fillId="4" borderId="6" xfId="0" applyNumberFormat="1" applyFont="1" applyFill="1" applyBorder="1"/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165" fontId="1" fillId="4" borderId="8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2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80" t="s">
        <v>36</v>
      </c>
      <c r="D1" s="182"/>
      <c r="E1" s="182"/>
      <c r="F1" s="181"/>
      <c r="G1" s="71"/>
      <c r="H1" s="180" t="s">
        <v>38</v>
      </c>
      <c r="I1" s="180"/>
      <c r="J1" s="180"/>
      <c r="K1" s="58"/>
      <c r="L1" s="180" t="s">
        <v>42</v>
      </c>
      <c r="M1" s="181"/>
      <c r="N1" s="181"/>
      <c r="O1" s="181"/>
      <c r="P1" s="181"/>
      <c r="Q1" s="181"/>
      <c r="R1" s="58"/>
      <c r="S1" s="180" t="s">
        <v>41</v>
      </c>
      <c r="T1" s="181"/>
      <c r="U1" s="181"/>
    </row>
    <row r="2" spans="1:21" ht="88.5" customHeight="1" x14ac:dyDescent="0.2">
      <c r="A2" s="4" t="s">
        <v>12</v>
      </c>
      <c r="B2" s="4"/>
      <c r="C2" s="3" t="s">
        <v>40</v>
      </c>
      <c r="D2" s="3" t="s">
        <v>44</v>
      </c>
      <c r="E2" s="3" t="s">
        <v>45</v>
      </c>
      <c r="F2" s="3" t="s">
        <v>232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32" t="s">
        <v>142</v>
      </c>
      <c r="B3" s="16"/>
      <c r="C3" s="32">
        <f>Monitoring!$B$4</f>
        <v>2</v>
      </c>
      <c r="D3" s="30">
        <f>Monitoring!$E$4</f>
        <v>0</v>
      </c>
      <c r="E3" s="144" t="s">
        <v>39</v>
      </c>
      <c r="F3" s="144" t="s">
        <v>39</v>
      </c>
      <c r="G3" s="13"/>
      <c r="H3" s="144" t="s">
        <v>39</v>
      </c>
      <c r="I3" s="144" t="s">
        <v>39</v>
      </c>
      <c r="J3" s="144" t="s">
        <v>39</v>
      </c>
      <c r="K3" s="13"/>
      <c r="L3" s="144" t="s">
        <v>39</v>
      </c>
      <c r="M3" s="144" t="s">
        <v>39</v>
      </c>
      <c r="N3" s="144" t="s">
        <v>39</v>
      </c>
      <c r="O3" s="144" t="s">
        <v>39</v>
      </c>
      <c r="P3" s="144" t="s">
        <v>39</v>
      </c>
      <c r="Q3" s="144" t="s">
        <v>39</v>
      </c>
      <c r="R3" s="13"/>
      <c r="S3" s="144" t="s">
        <v>39</v>
      </c>
      <c r="T3" s="144" t="s">
        <v>39</v>
      </c>
      <c r="U3" s="144" t="s">
        <v>39</v>
      </c>
    </row>
    <row r="4" spans="1:21" x14ac:dyDescent="0.2">
      <c r="A4" s="32" t="s">
        <v>147</v>
      </c>
      <c r="B4" s="16"/>
      <c r="C4" s="54">
        <f>Monitoring!$B$19</f>
        <v>13</v>
      </c>
      <c r="D4" s="30">
        <f>Monitoring!$E$19</f>
        <v>8</v>
      </c>
      <c r="E4" s="48">
        <f>D4/C4</f>
        <v>0.61538461538461542</v>
      </c>
      <c r="F4" s="146">
        <f>Monitoring!$I$19</f>
        <v>12.200000000000001</v>
      </c>
      <c r="G4" s="13"/>
      <c r="H4" s="47">
        <f>'2011 Actions'!$B$11</f>
        <v>3</v>
      </c>
      <c r="I4" s="47">
        <f>D4-H4</f>
        <v>5</v>
      </c>
      <c r="J4" s="48">
        <f>H4/D4</f>
        <v>0.375</v>
      </c>
      <c r="K4" s="13"/>
      <c r="L4" s="128">
        <f>'Action Durations'!E6</f>
        <v>8</v>
      </c>
      <c r="M4" s="47">
        <f>'Action Durations'!H6</f>
        <v>0</v>
      </c>
      <c r="N4" s="47">
        <f>'Action Durations'!I6</f>
        <v>0</v>
      </c>
      <c r="O4" s="47">
        <f>'Action Durations'!J6</f>
        <v>5</v>
      </c>
      <c r="P4" s="47">
        <f>'Action Durations'!K6</f>
        <v>1</v>
      </c>
      <c r="Q4" s="47">
        <f>'Action Durations'!L6</f>
        <v>2</v>
      </c>
      <c r="R4" s="13"/>
      <c r="S4" s="49">
        <f>'Beach Days'!E11</f>
        <v>2739</v>
      </c>
      <c r="T4" s="49">
        <f>'Beach Days'!H11</f>
        <v>87</v>
      </c>
      <c r="U4" s="38">
        <f>T4/S4</f>
        <v>3.1763417305585982E-2</v>
      </c>
    </row>
    <row r="5" spans="1:21" x14ac:dyDescent="0.2">
      <c r="A5" s="32" t="s">
        <v>174</v>
      </c>
      <c r="B5" s="16"/>
      <c r="C5" s="54">
        <f>Monitoring!$B$40</f>
        <v>19</v>
      </c>
      <c r="D5" s="30">
        <f>Monitoring!$E$40</f>
        <v>16</v>
      </c>
      <c r="E5" s="48">
        <f>D5/C5</f>
        <v>0.84210526315789469</v>
      </c>
      <c r="F5" s="146">
        <f>Monitoring!$I$40</f>
        <v>22.25</v>
      </c>
      <c r="G5" s="13"/>
      <c r="H5" s="47">
        <f>'2011 Actions'!$B$41</f>
        <v>9</v>
      </c>
      <c r="I5" s="47">
        <f>D5-H5</f>
        <v>7</v>
      </c>
      <c r="J5" s="48">
        <f>H5/D5</f>
        <v>0.5625</v>
      </c>
      <c r="K5" s="13"/>
      <c r="L5" s="145">
        <f>'Action Durations'!E17</f>
        <v>28</v>
      </c>
      <c r="M5" s="47">
        <f>'Action Durations'!H17</f>
        <v>0</v>
      </c>
      <c r="N5" s="47">
        <f>'Action Durations'!I17</f>
        <v>12</v>
      </c>
      <c r="O5" s="47">
        <f>'Action Durations'!J17</f>
        <v>2</v>
      </c>
      <c r="P5" s="47">
        <f>'Action Durations'!K17</f>
        <v>9</v>
      </c>
      <c r="Q5" s="47">
        <f>'Action Durations'!L17</f>
        <v>5</v>
      </c>
      <c r="R5" s="13"/>
      <c r="S5" s="49">
        <f>'Beach Days'!E29</f>
        <v>5478</v>
      </c>
      <c r="T5" s="49">
        <f>'Beach Days'!H29</f>
        <v>364</v>
      </c>
      <c r="U5" s="38">
        <f>T5/S5</f>
        <v>6.6447608616283321E-2</v>
      </c>
    </row>
    <row r="6" spans="1:21" x14ac:dyDescent="0.2">
      <c r="A6" s="124" t="s">
        <v>213</v>
      </c>
      <c r="B6" s="16"/>
      <c r="C6" s="54">
        <f>Monitoring!$B$43</f>
        <v>1</v>
      </c>
      <c r="D6" s="30">
        <f>Monitoring!$E$43</f>
        <v>0</v>
      </c>
      <c r="E6" s="144" t="s">
        <v>39</v>
      </c>
      <c r="F6" s="144" t="s">
        <v>39</v>
      </c>
      <c r="G6" s="13"/>
      <c r="H6" s="144" t="s">
        <v>39</v>
      </c>
      <c r="I6" s="144" t="s">
        <v>39</v>
      </c>
      <c r="J6" s="144" t="s">
        <v>39</v>
      </c>
      <c r="K6" s="13"/>
      <c r="L6" s="144" t="s">
        <v>39</v>
      </c>
      <c r="M6" s="144" t="s">
        <v>39</v>
      </c>
      <c r="N6" s="144" t="s">
        <v>39</v>
      </c>
      <c r="O6" s="144" t="s">
        <v>39</v>
      </c>
      <c r="P6" s="144" t="s">
        <v>39</v>
      </c>
      <c r="Q6" s="144" t="s">
        <v>39</v>
      </c>
      <c r="R6" s="13"/>
      <c r="S6" s="144" t="s">
        <v>39</v>
      </c>
      <c r="T6" s="144" t="s">
        <v>39</v>
      </c>
      <c r="U6" s="144" t="s">
        <v>39</v>
      </c>
    </row>
    <row r="7" spans="1:21" x14ac:dyDescent="0.2">
      <c r="A7" s="32" t="s">
        <v>216</v>
      </c>
      <c r="B7" s="16"/>
      <c r="C7" s="130">
        <f>Monitoring!$B$51</f>
        <v>6</v>
      </c>
      <c r="D7" s="148">
        <f>Monitoring!$E$51</f>
        <v>2</v>
      </c>
      <c r="E7" s="40">
        <f t="shared" ref="E7" si="0">D7/C7</f>
        <v>0.33333333333333331</v>
      </c>
      <c r="F7" s="149">
        <f>Monitoring!$I$51</f>
        <v>0.9</v>
      </c>
      <c r="G7" s="150"/>
      <c r="H7" s="151">
        <f>'2011 Actions'!$B$44</f>
        <v>1</v>
      </c>
      <c r="I7" s="151">
        <f>D7-H7</f>
        <v>1</v>
      </c>
      <c r="J7" s="40">
        <f>H7/D7</f>
        <v>0.5</v>
      </c>
      <c r="K7" s="150"/>
      <c r="L7" s="65">
        <f>'Action Durations'!E20</f>
        <v>1</v>
      </c>
      <c r="M7" s="151">
        <f>'Action Durations'!H20</f>
        <v>0</v>
      </c>
      <c r="N7" s="151">
        <f>'Action Durations'!I20</f>
        <v>0</v>
      </c>
      <c r="O7" s="151">
        <f>'Action Durations'!J20</f>
        <v>0</v>
      </c>
      <c r="P7" s="151">
        <f>'Action Durations'!K20</f>
        <v>1</v>
      </c>
      <c r="Q7" s="151">
        <f>'Action Durations'!L20</f>
        <v>0</v>
      </c>
      <c r="R7" s="150"/>
      <c r="S7" s="41">
        <f>'Beach Days'!E33</f>
        <v>368</v>
      </c>
      <c r="T7" s="41">
        <f>'Beach Days'!H33</f>
        <v>8</v>
      </c>
      <c r="U7" s="40">
        <f t="shared" ref="U7" si="1">T7/S7</f>
        <v>2.1739130434782608E-2</v>
      </c>
    </row>
    <row r="8" spans="1:21" x14ac:dyDescent="0.2">
      <c r="C8" s="12">
        <f>SUM(C3:C7)</f>
        <v>41</v>
      </c>
      <c r="D8" s="12">
        <f>SUM(D3:D7)</f>
        <v>26</v>
      </c>
      <c r="E8" s="18">
        <f>D8/C8</f>
        <v>0.63414634146341464</v>
      </c>
      <c r="F8" s="147">
        <f>SUM(F3:F7)</f>
        <v>35.35</v>
      </c>
      <c r="G8" s="12"/>
      <c r="H8" s="12">
        <f>SUM(H3:H7)</f>
        <v>13</v>
      </c>
      <c r="I8" s="17">
        <f>D8-H8</f>
        <v>13</v>
      </c>
      <c r="J8" s="18">
        <f>H8/D8</f>
        <v>0.5</v>
      </c>
      <c r="K8" s="12"/>
      <c r="L8" s="12">
        <f t="shared" ref="L8:Q8" si="2">SUM(L3:L7)</f>
        <v>37</v>
      </c>
      <c r="M8" s="12">
        <f t="shared" si="2"/>
        <v>0</v>
      </c>
      <c r="N8" s="12">
        <f t="shared" si="2"/>
        <v>12</v>
      </c>
      <c r="O8" s="12">
        <f t="shared" si="2"/>
        <v>7</v>
      </c>
      <c r="P8" s="12">
        <f t="shared" si="2"/>
        <v>11</v>
      </c>
      <c r="Q8" s="12">
        <f t="shared" si="2"/>
        <v>7</v>
      </c>
      <c r="R8" s="12"/>
      <c r="S8" s="10">
        <f>SUM(S3:S7)</f>
        <v>8585</v>
      </c>
      <c r="T8" s="10">
        <f>SUM(T3:T7)</f>
        <v>459</v>
      </c>
      <c r="U8" s="51">
        <f>T8/S8</f>
        <v>5.3465346534653464E-2</v>
      </c>
    </row>
    <row r="9" spans="1:21" x14ac:dyDescent="0.2">
      <c r="C9" s="12"/>
      <c r="D9" s="12"/>
      <c r="E9" s="18"/>
      <c r="F9" s="10"/>
      <c r="G9" s="12"/>
      <c r="H9" s="12"/>
      <c r="I9" s="17"/>
      <c r="J9" s="18"/>
      <c r="K9" s="12"/>
      <c r="L9" s="12"/>
      <c r="M9" s="12"/>
      <c r="N9" s="12"/>
      <c r="O9" s="12"/>
      <c r="P9" s="12"/>
      <c r="Q9" s="12"/>
      <c r="R9" s="12"/>
      <c r="S9" s="10"/>
      <c r="T9" s="10"/>
      <c r="U9" s="51"/>
    </row>
    <row r="10" spans="1:21" x14ac:dyDescent="0.2">
      <c r="T10" s="19"/>
    </row>
    <row r="11" spans="1:21" x14ac:dyDescent="0.2">
      <c r="A11" s="76" t="s">
        <v>49</v>
      </c>
      <c r="T11" s="19"/>
    </row>
    <row r="12" spans="1:21" x14ac:dyDescent="0.2">
      <c r="C12" s="82" t="s">
        <v>46</v>
      </c>
      <c r="D12" s="75" t="s">
        <v>57</v>
      </c>
    </row>
    <row r="13" spans="1:21" x14ac:dyDescent="0.2">
      <c r="C13" s="82"/>
      <c r="D13" s="75" t="s">
        <v>58</v>
      </c>
    </row>
    <row r="14" spans="1:21" x14ac:dyDescent="0.2">
      <c r="C14" s="82" t="s">
        <v>50</v>
      </c>
      <c r="D14" s="74" t="s">
        <v>56</v>
      </c>
    </row>
    <row r="15" spans="1:21" x14ac:dyDescent="0.2">
      <c r="C15" s="82" t="s">
        <v>47</v>
      </c>
      <c r="D15" s="75" t="s">
        <v>59</v>
      </c>
    </row>
    <row r="16" spans="1:21" x14ac:dyDescent="0.2">
      <c r="C16" s="82"/>
      <c r="D16" s="75" t="s">
        <v>60</v>
      </c>
    </row>
    <row r="17" spans="3:4" x14ac:dyDescent="0.2">
      <c r="C17" s="82" t="s">
        <v>48</v>
      </c>
      <c r="D17" s="74" t="s">
        <v>61</v>
      </c>
    </row>
    <row r="18" spans="3:4" x14ac:dyDescent="0.2">
      <c r="C18" s="82"/>
      <c r="D18" s="74" t="s">
        <v>62</v>
      </c>
    </row>
    <row r="19" spans="3:4" x14ac:dyDescent="0.2">
      <c r="C19" s="82" t="s">
        <v>52</v>
      </c>
      <c r="D19" s="74" t="s">
        <v>63</v>
      </c>
    </row>
    <row r="20" spans="3:4" x14ac:dyDescent="0.2">
      <c r="C20" s="83"/>
      <c r="D20" s="74" t="s">
        <v>64</v>
      </c>
    </row>
    <row r="21" spans="3:4" x14ac:dyDescent="0.2">
      <c r="C21" s="82" t="s">
        <v>51</v>
      </c>
      <c r="D21" s="74" t="s">
        <v>54</v>
      </c>
    </row>
    <row r="22" spans="3:4" x14ac:dyDescent="0.2">
      <c r="C22" s="82" t="s">
        <v>53</v>
      </c>
      <c r="D22" s="74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Georgia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6"/>
  <sheetViews>
    <sheetView zoomScaleNormal="100" workbookViewId="0">
      <selection activeCell="M17" sqref="M17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3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67</v>
      </c>
      <c r="D1" s="25" t="s">
        <v>68</v>
      </c>
      <c r="E1" s="3" t="s">
        <v>69</v>
      </c>
      <c r="F1" s="73" t="s">
        <v>229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32" t="s">
        <v>142</v>
      </c>
      <c r="B2" s="32" t="s">
        <v>143</v>
      </c>
      <c r="C2" s="32" t="s">
        <v>144</v>
      </c>
      <c r="D2" s="32" t="s">
        <v>30</v>
      </c>
      <c r="E2" s="32">
        <v>3</v>
      </c>
      <c r="F2" s="137">
        <v>19.2</v>
      </c>
      <c r="G2" s="32" t="s">
        <v>29</v>
      </c>
      <c r="H2" s="32" t="s">
        <v>29</v>
      </c>
      <c r="I2" s="32" t="s">
        <v>29</v>
      </c>
      <c r="J2" s="32" t="s">
        <v>29</v>
      </c>
    </row>
    <row r="3" spans="1:10" ht="12.75" customHeight="1" x14ac:dyDescent="0.2">
      <c r="A3" s="135" t="s">
        <v>142</v>
      </c>
      <c r="B3" s="135" t="s">
        <v>145</v>
      </c>
      <c r="C3" s="135" t="s">
        <v>146</v>
      </c>
      <c r="D3" s="135" t="s">
        <v>30</v>
      </c>
      <c r="E3" s="135">
        <v>3</v>
      </c>
      <c r="F3" s="138">
        <v>5.5</v>
      </c>
      <c r="G3" s="135" t="s">
        <v>29</v>
      </c>
      <c r="H3" s="135" t="s">
        <v>29</v>
      </c>
      <c r="I3" s="135" t="s">
        <v>29</v>
      </c>
      <c r="J3" s="135" t="s">
        <v>29</v>
      </c>
    </row>
    <row r="4" spans="1:10" ht="12.75" customHeight="1" x14ac:dyDescent="0.2">
      <c r="A4" s="32"/>
      <c r="B4" s="33">
        <f>COUNTA(B2:B3)</f>
        <v>2</v>
      </c>
      <c r="C4" s="32"/>
      <c r="D4" s="32"/>
      <c r="E4" s="72"/>
      <c r="F4" s="131">
        <f>SUM(F2:F3)</f>
        <v>24.7</v>
      </c>
      <c r="G4" s="32"/>
      <c r="H4" s="32"/>
      <c r="I4" s="32"/>
      <c r="J4" s="32"/>
    </row>
    <row r="5" spans="1:10" ht="9" customHeight="1" x14ac:dyDescent="0.2">
      <c r="A5" s="32"/>
      <c r="B5" s="32"/>
      <c r="C5" s="32"/>
      <c r="D5" s="32"/>
      <c r="E5" s="54"/>
      <c r="F5" s="132"/>
      <c r="G5" s="32"/>
      <c r="H5" s="32"/>
      <c r="I5" s="32"/>
      <c r="J5" s="32"/>
    </row>
    <row r="6" spans="1:10" ht="12.75" customHeight="1" x14ac:dyDescent="0.2">
      <c r="A6" s="32" t="s">
        <v>147</v>
      </c>
      <c r="B6" s="32" t="s">
        <v>148</v>
      </c>
      <c r="C6" s="32" t="s">
        <v>149</v>
      </c>
      <c r="D6" s="32" t="s">
        <v>30</v>
      </c>
      <c r="E6" s="32">
        <v>2</v>
      </c>
      <c r="F6" s="137">
        <v>4.2</v>
      </c>
      <c r="G6" s="32" t="s">
        <v>29</v>
      </c>
      <c r="H6" s="32" t="s">
        <v>29</v>
      </c>
      <c r="I6" s="32" t="s">
        <v>29</v>
      </c>
      <c r="J6" s="32" t="s">
        <v>29</v>
      </c>
    </row>
    <row r="7" spans="1:10" ht="12.75" customHeight="1" x14ac:dyDescent="0.2">
      <c r="A7" s="32" t="s">
        <v>147</v>
      </c>
      <c r="B7" s="32" t="s">
        <v>150</v>
      </c>
      <c r="C7" s="32" t="s">
        <v>151</v>
      </c>
      <c r="D7" s="32" t="s">
        <v>30</v>
      </c>
      <c r="E7" s="32">
        <v>2</v>
      </c>
      <c r="F7" s="137">
        <v>0.1</v>
      </c>
      <c r="G7" s="32" t="s">
        <v>35</v>
      </c>
      <c r="H7" s="32" t="s">
        <v>35</v>
      </c>
      <c r="I7" s="32" t="s">
        <v>35</v>
      </c>
      <c r="J7" s="32" t="s">
        <v>35</v>
      </c>
    </row>
    <row r="8" spans="1:10" ht="12.75" customHeight="1" x14ac:dyDescent="0.2">
      <c r="A8" s="32" t="s">
        <v>147</v>
      </c>
      <c r="B8" s="32" t="s">
        <v>152</v>
      </c>
      <c r="C8" s="32" t="s">
        <v>153</v>
      </c>
      <c r="D8" s="32" t="s">
        <v>30</v>
      </c>
      <c r="E8" s="32">
        <v>3</v>
      </c>
      <c r="F8" s="137">
        <v>4</v>
      </c>
      <c r="G8" s="32" t="s">
        <v>29</v>
      </c>
      <c r="H8" s="32" t="s">
        <v>29</v>
      </c>
      <c r="I8" s="32" t="s">
        <v>29</v>
      </c>
      <c r="J8" s="32" t="s">
        <v>29</v>
      </c>
    </row>
    <row r="9" spans="1:10" ht="12.75" customHeight="1" x14ac:dyDescent="0.2">
      <c r="A9" s="32" t="s">
        <v>147</v>
      </c>
      <c r="B9" s="32" t="s">
        <v>154</v>
      </c>
      <c r="C9" s="32" t="s">
        <v>155</v>
      </c>
      <c r="D9" s="32" t="s">
        <v>30</v>
      </c>
      <c r="E9" s="32">
        <v>3</v>
      </c>
      <c r="F9" s="137">
        <v>4.9000000000000004</v>
      </c>
      <c r="G9" s="32" t="s">
        <v>29</v>
      </c>
      <c r="H9" s="32" t="s">
        <v>29</v>
      </c>
      <c r="I9" s="32" t="s">
        <v>29</v>
      </c>
      <c r="J9" s="32" t="s">
        <v>29</v>
      </c>
    </row>
    <row r="10" spans="1:10" ht="12.75" customHeight="1" x14ac:dyDescent="0.2">
      <c r="A10" s="32" t="s">
        <v>147</v>
      </c>
      <c r="B10" s="32" t="s">
        <v>156</v>
      </c>
      <c r="C10" s="32" t="s">
        <v>157</v>
      </c>
      <c r="D10" s="32" t="s">
        <v>30</v>
      </c>
      <c r="E10" s="32">
        <v>2</v>
      </c>
      <c r="F10" s="137">
        <v>0.1</v>
      </c>
      <c r="G10" s="32" t="s">
        <v>35</v>
      </c>
      <c r="H10" s="32" t="s">
        <v>35</v>
      </c>
      <c r="I10" s="32" t="s">
        <v>35</v>
      </c>
      <c r="J10" s="32" t="s">
        <v>35</v>
      </c>
    </row>
    <row r="11" spans="1:10" ht="12.75" customHeight="1" x14ac:dyDescent="0.2">
      <c r="A11" s="32" t="s">
        <v>147</v>
      </c>
      <c r="B11" s="32" t="s">
        <v>158</v>
      </c>
      <c r="C11" s="32" t="s">
        <v>159</v>
      </c>
      <c r="D11" s="32" t="s">
        <v>30</v>
      </c>
      <c r="E11" s="32">
        <v>2</v>
      </c>
      <c r="F11" s="137">
        <v>2.2000000000000002</v>
      </c>
      <c r="G11" s="32" t="s">
        <v>29</v>
      </c>
      <c r="H11" s="32" t="s">
        <v>29</v>
      </c>
      <c r="I11" s="32" t="s">
        <v>29</v>
      </c>
      <c r="J11" s="32" t="s">
        <v>29</v>
      </c>
    </row>
    <row r="12" spans="1:10" ht="12.75" customHeight="1" x14ac:dyDescent="0.2">
      <c r="A12" s="32" t="s">
        <v>147</v>
      </c>
      <c r="B12" s="32" t="s">
        <v>160</v>
      </c>
      <c r="C12" s="32" t="s">
        <v>161</v>
      </c>
      <c r="D12" s="32" t="s">
        <v>30</v>
      </c>
      <c r="E12" s="32">
        <v>1</v>
      </c>
      <c r="F12" s="137">
        <v>1</v>
      </c>
      <c r="G12" s="32" t="s">
        <v>29</v>
      </c>
      <c r="H12" s="32" t="s">
        <v>29</v>
      </c>
      <c r="I12" s="32" t="s">
        <v>29</v>
      </c>
      <c r="J12" s="32" t="s">
        <v>29</v>
      </c>
    </row>
    <row r="13" spans="1:10" ht="12.75" customHeight="1" x14ac:dyDescent="0.2">
      <c r="A13" s="32" t="s">
        <v>147</v>
      </c>
      <c r="B13" s="32" t="s">
        <v>162</v>
      </c>
      <c r="C13" s="32" t="s">
        <v>163</v>
      </c>
      <c r="D13" s="32" t="s">
        <v>30</v>
      </c>
      <c r="E13" s="32">
        <v>1</v>
      </c>
      <c r="F13" s="137">
        <v>1.4</v>
      </c>
      <c r="G13" s="32" t="s">
        <v>29</v>
      </c>
      <c r="H13" s="32" t="s">
        <v>29</v>
      </c>
      <c r="I13" s="32" t="s">
        <v>29</v>
      </c>
      <c r="J13" s="32" t="s">
        <v>29</v>
      </c>
    </row>
    <row r="14" spans="1:10" ht="12.75" customHeight="1" x14ac:dyDescent="0.2">
      <c r="A14" s="32" t="s">
        <v>147</v>
      </c>
      <c r="B14" s="32" t="s">
        <v>164</v>
      </c>
      <c r="C14" s="32" t="s">
        <v>165</v>
      </c>
      <c r="D14" s="32" t="s">
        <v>30</v>
      </c>
      <c r="E14" s="32">
        <v>1</v>
      </c>
      <c r="F14" s="137">
        <v>1.8</v>
      </c>
      <c r="G14" s="32" t="s">
        <v>29</v>
      </c>
      <c r="H14" s="32" t="s">
        <v>29</v>
      </c>
      <c r="I14" s="32" t="s">
        <v>29</v>
      </c>
      <c r="J14" s="32" t="s">
        <v>29</v>
      </c>
    </row>
    <row r="15" spans="1:10" ht="12.75" customHeight="1" x14ac:dyDescent="0.2">
      <c r="A15" s="32" t="s">
        <v>147</v>
      </c>
      <c r="B15" s="32" t="s">
        <v>166</v>
      </c>
      <c r="C15" s="32" t="s">
        <v>167</v>
      </c>
      <c r="D15" s="32" t="s">
        <v>30</v>
      </c>
      <c r="E15" s="32">
        <v>1</v>
      </c>
      <c r="F15" s="137">
        <v>0.8</v>
      </c>
      <c r="G15" s="32" t="s">
        <v>35</v>
      </c>
      <c r="H15" s="32" t="s">
        <v>35</v>
      </c>
      <c r="I15" s="32" t="s">
        <v>35</v>
      </c>
      <c r="J15" s="32" t="s">
        <v>35</v>
      </c>
    </row>
    <row r="16" spans="1:10" ht="12.75" customHeight="1" x14ac:dyDescent="0.2">
      <c r="A16" s="32" t="s">
        <v>147</v>
      </c>
      <c r="B16" s="32" t="s">
        <v>168</v>
      </c>
      <c r="C16" s="32" t="s">
        <v>169</v>
      </c>
      <c r="D16" s="32" t="s">
        <v>30</v>
      </c>
      <c r="E16" s="32">
        <v>1</v>
      </c>
      <c r="F16" s="137">
        <v>0.7</v>
      </c>
      <c r="G16" s="32" t="s">
        <v>29</v>
      </c>
      <c r="H16" s="32" t="s">
        <v>29</v>
      </c>
      <c r="I16" s="32" t="s">
        <v>29</v>
      </c>
      <c r="J16" s="32" t="s">
        <v>29</v>
      </c>
    </row>
    <row r="17" spans="1:10" ht="12.75" customHeight="1" x14ac:dyDescent="0.2">
      <c r="A17" s="32" t="s">
        <v>147</v>
      </c>
      <c r="B17" s="32" t="s">
        <v>170</v>
      </c>
      <c r="C17" s="32" t="s">
        <v>171</v>
      </c>
      <c r="D17" s="32" t="s">
        <v>30</v>
      </c>
      <c r="E17" s="32">
        <v>3</v>
      </c>
      <c r="F17" s="137">
        <v>6.9</v>
      </c>
      <c r="G17" s="32" t="s">
        <v>29</v>
      </c>
      <c r="H17" s="32" t="s">
        <v>29</v>
      </c>
      <c r="I17" s="32" t="s">
        <v>29</v>
      </c>
      <c r="J17" s="32" t="s">
        <v>29</v>
      </c>
    </row>
    <row r="18" spans="1:10" ht="12.75" customHeight="1" x14ac:dyDescent="0.2">
      <c r="A18" s="135" t="s">
        <v>147</v>
      </c>
      <c r="B18" s="135" t="s">
        <v>172</v>
      </c>
      <c r="C18" s="135" t="s">
        <v>173</v>
      </c>
      <c r="D18" s="135" t="s">
        <v>30</v>
      </c>
      <c r="E18" s="135">
        <v>3</v>
      </c>
      <c r="F18" s="138">
        <v>1.8</v>
      </c>
      <c r="G18" s="135" t="s">
        <v>29</v>
      </c>
      <c r="H18" s="135" t="s">
        <v>29</v>
      </c>
      <c r="I18" s="135" t="s">
        <v>29</v>
      </c>
      <c r="J18" s="135" t="s">
        <v>29</v>
      </c>
    </row>
    <row r="19" spans="1:10" ht="12.75" customHeight="1" x14ac:dyDescent="0.2">
      <c r="A19" s="32"/>
      <c r="B19" s="33">
        <f>COUNTA(B6:B18)</f>
        <v>13</v>
      </c>
      <c r="C19" s="32"/>
      <c r="D19" s="45"/>
      <c r="E19" s="72"/>
      <c r="F19" s="131">
        <f>SUM(F6:F18)</f>
        <v>29.900000000000002</v>
      </c>
      <c r="G19" s="45"/>
      <c r="H19" s="45"/>
      <c r="I19" s="45"/>
      <c r="J19" s="45"/>
    </row>
    <row r="20" spans="1:10" ht="9" customHeight="1" x14ac:dyDescent="0.2">
      <c r="A20" s="32"/>
      <c r="B20" s="33"/>
      <c r="C20" s="32"/>
      <c r="D20" s="45"/>
      <c r="E20" s="55"/>
      <c r="F20" s="132"/>
      <c r="G20" s="45"/>
      <c r="H20" s="45"/>
      <c r="I20" s="45"/>
      <c r="J20" s="45"/>
    </row>
    <row r="21" spans="1:10" ht="12.75" customHeight="1" x14ac:dyDescent="0.2">
      <c r="A21" s="32" t="s">
        <v>174</v>
      </c>
      <c r="B21" s="32" t="s">
        <v>175</v>
      </c>
      <c r="C21" s="32" t="s">
        <v>176</v>
      </c>
      <c r="D21" s="32" t="s">
        <v>30</v>
      </c>
      <c r="E21" s="32">
        <v>1</v>
      </c>
      <c r="F21" s="137">
        <v>0.4</v>
      </c>
      <c r="G21" s="32" t="s">
        <v>29</v>
      </c>
      <c r="H21" s="32" t="s">
        <v>29</v>
      </c>
      <c r="I21" s="32" t="s">
        <v>29</v>
      </c>
      <c r="J21" s="32" t="s">
        <v>29</v>
      </c>
    </row>
    <row r="22" spans="1:10" ht="12.75" customHeight="1" x14ac:dyDescent="0.2">
      <c r="A22" s="32" t="s">
        <v>174</v>
      </c>
      <c r="B22" s="32" t="s">
        <v>177</v>
      </c>
      <c r="C22" s="32" t="s">
        <v>178</v>
      </c>
      <c r="D22" s="32" t="s">
        <v>30</v>
      </c>
      <c r="E22" s="32">
        <v>1</v>
      </c>
      <c r="F22" s="137">
        <v>1.6</v>
      </c>
      <c r="G22" s="32" t="s">
        <v>29</v>
      </c>
      <c r="H22" s="32" t="s">
        <v>29</v>
      </c>
      <c r="I22" s="32" t="s">
        <v>29</v>
      </c>
      <c r="J22" s="32" t="s">
        <v>29</v>
      </c>
    </row>
    <row r="23" spans="1:10" ht="12.75" customHeight="1" x14ac:dyDescent="0.2">
      <c r="A23" s="32" t="s">
        <v>174</v>
      </c>
      <c r="B23" s="32" t="s">
        <v>179</v>
      </c>
      <c r="C23" s="32" t="s">
        <v>180</v>
      </c>
      <c r="D23" s="32" t="s">
        <v>30</v>
      </c>
      <c r="E23" s="32">
        <v>1</v>
      </c>
      <c r="F23" s="137">
        <v>0.6</v>
      </c>
      <c r="G23" s="32" t="s">
        <v>29</v>
      </c>
      <c r="H23" s="32" t="s">
        <v>29</v>
      </c>
      <c r="I23" s="32" t="s">
        <v>29</v>
      </c>
      <c r="J23" s="32" t="s">
        <v>29</v>
      </c>
    </row>
    <row r="24" spans="1:10" ht="12.75" customHeight="1" x14ac:dyDescent="0.2">
      <c r="A24" s="32" t="s">
        <v>174</v>
      </c>
      <c r="B24" s="32" t="s">
        <v>181</v>
      </c>
      <c r="C24" s="32" t="s">
        <v>182</v>
      </c>
      <c r="D24" s="32" t="s">
        <v>30</v>
      </c>
      <c r="E24" s="32">
        <v>2</v>
      </c>
      <c r="F24" s="137">
        <v>0.9</v>
      </c>
      <c r="G24" s="32" t="s">
        <v>35</v>
      </c>
      <c r="H24" s="32" t="s">
        <v>35</v>
      </c>
      <c r="I24" s="32" t="s">
        <v>35</v>
      </c>
      <c r="J24" s="32" t="s">
        <v>35</v>
      </c>
    </row>
    <row r="25" spans="1:10" ht="12.75" customHeight="1" x14ac:dyDescent="0.2">
      <c r="A25" s="32" t="s">
        <v>174</v>
      </c>
      <c r="B25" s="32" t="s">
        <v>183</v>
      </c>
      <c r="C25" s="32" t="s">
        <v>184</v>
      </c>
      <c r="D25" s="32" t="s">
        <v>30</v>
      </c>
      <c r="E25" s="32">
        <v>1</v>
      </c>
      <c r="F25" s="137">
        <v>1</v>
      </c>
      <c r="G25" s="32" t="s">
        <v>29</v>
      </c>
      <c r="H25" s="32" t="s">
        <v>29</v>
      </c>
      <c r="I25" s="32" t="s">
        <v>29</v>
      </c>
      <c r="J25" s="32" t="s">
        <v>29</v>
      </c>
    </row>
    <row r="26" spans="1:10" ht="12.75" customHeight="1" x14ac:dyDescent="0.2">
      <c r="A26" s="32" t="s">
        <v>174</v>
      </c>
      <c r="B26" s="32" t="s">
        <v>185</v>
      </c>
      <c r="C26" s="32" t="s">
        <v>186</v>
      </c>
      <c r="D26" s="32" t="s">
        <v>30</v>
      </c>
      <c r="E26" s="32">
        <v>1</v>
      </c>
      <c r="F26" s="137">
        <v>0.9</v>
      </c>
      <c r="G26" s="32" t="s">
        <v>29</v>
      </c>
      <c r="H26" s="32" t="s">
        <v>29</v>
      </c>
      <c r="I26" s="32" t="s">
        <v>29</v>
      </c>
      <c r="J26" s="32" t="s">
        <v>29</v>
      </c>
    </row>
    <row r="27" spans="1:10" ht="12.75" customHeight="1" x14ac:dyDescent="0.2">
      <c r="A27" s="32" t="s">
        <v>174</v>
      </c>
      <c r="B27" s="32" t="s">
        <v>187</v>
      </c>
      <c r="C27" s="32" t="s">
        <v>188</v>
      </c>
      <c r="D27" s="32" t="s">
        <v>30</v>
      </c>
      <c r="E27" s="32">
        <v>1</v>
      </c>
      <c r="F27" s="137">
        <v>0.9</v>
      </c>
      <c r="G27" s="32" t="s">
        <v>29</v>
      </c>
      <c r="H27" s="32" t="s">
        <v>29</v>
      </c>
      <c r="I27" s="32" t="s">
        <v>29</v>
      </c>
      <c r="J27" s="32" t="s">
        <v>29</v>
      </c>
    </row>
    <row r="28" spans="1:10" ht="12.75" customHeight="1" x14ac:dyDescent="0.2">
      <c r="A28" s="32" t="s">
        <v>174</v>
      </c>
      <c r="B28" s="32" t="s">
        <v>189</v>
      </c>
      <c r="C28" s="32" t="s">
        <v>190</v>
      </c>
      <c r="D28" s="32" t="s">
        <v>30</v>
      </c>
      <c r="E28" s="32">
        <v>1</v>
      </c>
      <c r="F28" s="137">
        <v>1.95</v>
      </c>
      <c r="G28" s="32" t="s">
        <v>29</v>
      </c>
      <c r="H28" s="32" t="s">
        <v>29</v>
      </c>
      <c r="I28" s="32" t="s">
        <v>29</v>
      </c>
      <c r="J28" s="32" t="s">
        <v>29</v>
      </c>
    </row>
    <row r="29" spans="1:10" ht="12.75" customHeight="1" x14ac:dyDescent="0.2">
      <c r="A29" s="32" t="s">
        <v>174</v>
      </c>
      <c r="B29" s="32" t="s">
        <v>191</v>
      </c>
      <c r="C29" s="32" t="s">
        <v>192</v>
      </c>
      <c r="D29" s="32" t="s">
        <v>30</v>
      </c>
      <c r="E29" s="32">
        <v>1</v>
      </c>
      <c r="F29" s="137">
        <v>4</v>
      </c>
      <c r="G29" s="32" t="s">
        <v>29</v>
      </c>
      <c r="H29" s="32" t="s">
        <v>29</v>
      </c>
      <c r="I29" s="32" t="s">
        <v>29</v>
      </c>
      <c r="J29" s="32" t="s">
        <v>29</v>
      </c>
    </row>
    <row r="30" spans="1:10" ht="12.75" customHeight="1" x14ac:dyDescent="0.2">
      <c r="A30" s="32" t="s">
        <v>174</v>
      </c>
      <c r="B30" s="32" t="s">
        <v>193</v>
      </c>
      <c r="C30" s="32" t="s">
        <v>194</v>
      </c>
      <c r="D30" s="32" t="s">
        <v>30</v>
      </c>
      <c r="E30" s="32">
        <v>3</v>
      </c>
      <c r="F30" s="137">
        <v>8</v>
      </c>
      <c r="G30" s="32" t="s">
        <v>29</v>
      </c>
      <c r="H30" s="32" t="s">
        <v>29</v>
      </c>
      <c r="I30" s="32" t="s">
        <v>29</v>
      </c>
      <c r="J30" s="32" t="s">
        <v>29</v>
      </c>
    </row>
    <row r="31" spans="1:10" ht="12.75" customHeight="1" x14ac:dyDescent="0.2">
      <c r="A31" s="32" t="s">
        <v>174</v>
      </c>
      <c r="B31" s="32" t="s">
        <v>195</v>
      </c>
      <c r="C31" s="32" t="s">
        <v>196</v>
      </c>
      <c r="D31" s="32" t="s">
        <v>30</v>
      </c>
      <c r="E31" s="32">
        <v>1</v>
      </c>
      <c r="F31" s="137">
        <v>0.5</v>
      </c>
      <c r="G31" s="32" t="s">
        <v>29</v>
      </c>
      <c r="H31" s="32" t="s">
        <v>29</v>
      </c>
      <c r="I31" s="32" t="s">
        <v>29</v>
      </c>
      <c r="J31" s="32" t="s">
        <v>29</v>
      </c>
    </row>
    <row r="32" spans="1:10" ht="12.75" customHeight="1" x14ac:dyDescent="0.2">
      <c r="A32" s="32" t="s">
        <v>174</v>
      </c>
      <c r="B32" s="32" t="s">
        <v>197</v>
      </c>
      <c r="C32" s="32" t="s">
        <v>198</v>
      </c>
      <c r="D32" s="32" t="s">
        <v>30</v>
      </c>
      <c r="E32" s="32">
        <v>3</v>
      </c>
      <c r="F32" s="137">
        <v>3</v>
      </c>
      <c r="G32" s="32" t="s">
        <v>35</v>
      </c>
      <c r="H32" s="32" t="s">
        <v>35</v>
      </c>
      <c r="I32" s="32" t="s">
        <v>35</v>
      </c>
      <c r="J32" s="32" t="s">
        <v>35</v>
      </c>
    </row>
    <row r="33" spans="1:10" ht="12.75" customHeight="1" x14ac:dyDescent="0.2">
      <c r="A33" s="32" t="s">
        <v>174</v>
      </c>
      <c r="B33" s="32" t="s">
        <v>199</v>
      </c>
      <c r="C33" s="32" t="s">
        <v>200</v>
      </c>
      <c r="D33" s="32" t="s">
        <v>30</v>
      </c>
      <c r="E33" s="32">
        <v>3</v>
      </c>
      <c r="F33" s="137">
        <v>0.4</v>
      </c>
      <c r="G33" s="32" t="s">
        <v>35</v>
      </c>
      <c r="H33" s="32" t="s">
        <v>35</v>
      </c>
      <c r="I33" s="32" t="s">
        <v>35</v>
      </c>
      <c r="J33" s="32" t="s">
        <v>35</v>
      </c>
    </row>
    <row r="34" spans="1:10" ht="12.75" customHeight="1" x14ac:dyDescent="0.2">
      <c r="A34" s="32" t="s">
        <v>174</v>
      </c>
      <c r="B34" s="32" t="s">
        <v>201</v>
      </c>
      <c r="C34" s="32" t="s">
        <v>202</v>
      </c>
      <c r="D34" s="32" t="s">
        <v>30</v>
      </c>
      <c r="E34" s="32">
        <v>2</v>
      </c>
      <c r="F34" s="137">
        <v>0.3</v>
      </c>
      <c r="G34" s="32" t="s">
        <v>29</v>
      </c>
      <c r="H34" s="32" t="s">
        <v>29</v>
      </c>
      <c r="I34" s="32" t="s">
        <v>29</v>
      </c>
      <c r="J34" s="32" t="s">
        <v>29</v>
      </c>
    </row>
    <row r="35" spans="1:10" ht="12.75" customHeight="1" x14ac:dyDescent="0.2">
      <c r="A35" s="32" t="s">
        <v>174</v>
      </c>
      <c r="B35" s="32" t="s">
        <v>203</v>
      </c>
      <c r="C35" s="32" t="s">
        <v>204</v>
      </c>
      <c r="D35" s="32" t="s">
        <v>30</v>
      </c>
      <c r="E35" s="32">
        <v>2</v>
      </c>
      <c r="F35" s="137">
        <v>2.6</v>
      </c>
      <c r="G35" s="32" t="s">
        <v>29</v>
      </c>
      <c r="H35" s="32" t="s">
        <v>29</v>
      </c>
      <c r="I35" s="32" t="s">
        <v>29</v>
      </c>
      <c r="J35" s="32" t="s">
        <v>29</v>
      </c>
    </row>
    <row r="36" spans="1:10" ht="12.75" customHeight="1" x14ac:dyDescent="0.2">
      <c r="A36" s="32" t="s">
        <v>174</v>
      </c>
      <c r="B36" s="32" t="s">
        <v>205</v>
      </c>
      <c r="C36" s="32" t="s">
        <v>206</v>
      </c>
      <c r="D36" s="32" t="s">
        <v>30</v>
      </c>
      <c r="E36" s="32">
        <v>2</v>
      </c>
      <c r="F36" s="137">
        <v>2.9</v>
      </c>
      <c r="G36" s="32" t="s">
        <v>29</v>
      </c>
      <c r="H36" s="32" t="s">
        <v>29</v>
      </c>
      <c r="I36" s="32" t="s">
        <v>29</v>
      </c>
      <c r="J36" s="32" t="s">
        <v>29</v>
      </c>
    </row>
    <row r="37" spans="1:10" ht="12.75" customHeight="1" x14ac:dyDescent="0.2">
      <c r="A37" s="32" t="s">
        <v>174</v>
      </c>
      <c r="B37" s="32" t="s">
        <v>207</v>
      </c>
      <c r="C37" s="32" t="s">
        <v>208</v>
      </c>
      <c r="D37" s="32" t="s">
        <v>30</v>
      </c>
      <c r="E37" s="32">
        <v>1</v>
      </c>
      <c r="F37" s="137">
        <v>1.4</v>
      </c>
      <c r="G37" s="32" t="s">
        <v>29</v>
      </c>
      <c r="H37" s="32" t="s">
        <v>29</v>
      </c>
      <c r="I37" s="32" t="s">
        <v>29</v>
      </c>
      <c r="J37" s="32" t="s">
        <v>29</v>
      </c>
    </row>
    <row r="38" spans="1:10" ht="12.75" customHeight="1" x14ac:dyDescent="0.2">
      <c r="A38" s="32" t="s">
        <v>174</v>
      </c>
      <c r="B38" s="32" t="s">
        <v>209</v>
      </c>
      <c r="C38" s="32" t="s">
        <v>210</v>
      </c>
      <c r="D38" s="32" t="s">
        <v>30</v>
      </c>
      <c r="E38" s="32">
        <v>1</v>
      </c>
      <c r="F38" s="137">
        <v>0.8</v>
      </c>
      <c r="G38" s="32" t="s">
        <v>29</v>
      </c>
      <c r="H38" s="32" t="s">
        <v>29</v>
      </c>
      <c r="I38" s="32" t="s">
        <v>29</v>
      </c>
      <c r="J38" s="32" t="s">
        <v>29</v>
      </c>
    </row>
    <row r="39" spans="1:10" ht="12.75" customHeight="1" x14ac:dyDescent="0.2">
      <c r="A39" s="135" t="s">
        <v>174</v>
      </c>
      <c r="B39" s="135" t="s">
        <v>211</v>
      </c>
      <c r="C39" s="135" t="s">
        <v>212</v>
      </c>
      <c r="D39" s="135" t="s">
        <v>30</v>
      </c>
      <c r="E39" s="135">
        <v>1</v>
      </c>
      <c r="F39" s="138">
        <v>1.5</v>
      </c>
      <c r="G39" s="135" t="s">
        <v>29</v>
      </c>
      <c r="H39" s="135" t="s">
        <v>29</v>
      </c>
      <c r="I39" s="135" t="s">
        <v>29</v>
      </c>
      <c r="J39" s="135" t="s">
        <v>29</v>
      </c>
    </row>
    <row r="40" spans="1:10" ht="12.75" customHeight="1" x14ac:dyDescent="0.2">
      <c r="A40" s="32"/>
      <c r="B40" s="33">
        <f>COUNTA(B21:B39)</f>
        <v>19</v>
      </c>
      <c r="C40" s="32"/>
      <c r="D40" s="32"/>
      <c r="E40" s="72"/>
      <c r="F40" s="131">
        <f>SUM(F21:F39)</f>
        <v>33.65</v>
      </c>
      <c r="G40" s="32"/>
      <c r="H40" s="32"/>
      <c r="I40" s="32"/>
      <c r="J40" s="32"/>
    </row>
    <row r="41" spans="1:10" ht="9" customHeight="1" x14ac:dyDescent="0.2">
      <c r="A41" s="32"/>
      <c r="B41" s="33"/>
      <c r="C41" s="32"/>
      <c r="D41" s="32"/>
      <c r="E41" s="72"/>
      <c r="F41" s="131"/>
      <c r="G41" s="32"/>
      <c r="H41" s="32"/>
      <c r="I41" s="32"/>
      <c r="J41" s="32"/>
    </row>
    <row r="42" spans="1:10" ht="12.75" customHeight="1" x14ac:dyDescent="0.2">
      <c r="A42" s="135" t="s">
        <v>213</v>
      </c>
      <c r="B42" s="135" t="s">
        <v>214</v>
      </c>
      <c r="C42" s="135" t="s">
        <v>215</v>
      </c>
      <c r="D42" s="135" t="s">
        <v>30</v>
      </c>
      <c r="E42" s="135">
        <v>3</v>
      </c>
      <c r="F42" s="138">
        <v>13.2</v>
      </c>
      <c r="G42" s="135" t="s">
        <v>29</v>
      </c>
      <c r="H42" s="135" t="s">
        <v>29</v>
      </c>
      <c r="I42" s="135" t="s">
        <v>29</v>
      </c>
      <c r="J42" s="135" t="s">
        <v>29</v>
      </c>
    </row>
    <row r="43" spans="1:10" ht="12.75" customHeight="1" x14ac:dyDescent="0.2">
      <c r="A43" s="32"/>
      <c r="B43" s="33">
        <f>COUNTA(B42:B42)</f>
        <v>1</v>
      </c>
      <c r="C43" s="32"/>
      <c r="D43" s="32"/>
      <c r="E43" s="72"/>
      <c r="F43" s="131">
        <f>SUM(F42:F42)</f>
        <v>13.2</v>
      </c>
      <c r="G43" s="32"/>
      <c r="H43" s="32"/>
      <c r="I43" s="32"/>
      <c r="J43" s="32"/>
    </row>
    <row r="44" spans="1:10" ht="9" customHeight="1" x14ac:dyDescent="0.2">
      <c r="A44" s="32"/>
      <c r="B44" s="33"/>
      <c r="C44" s="32"/>
      <c r="D44" s="32"/>
      <c r="E44" s="72"/>
      <c r="F44" s="131"/>
      <c r="G44" s="32"/>
      <c r="H44" s="32"/>
      <c r="I44" s="32"/>
      <c r="J44" s="32"/>
    </row>
    <row r="45" spans="1:10" ht="12.75" customHeight="1" x14ac:dyDescent="0.2">
      <c r="A45" s="32" t="s">
        <v>216</v>
      </c>
      <c r="B45" s="32" t="s">
        <v>217</v>
      </c>
      <c r="C45" s="32" t="s">
        <v>218</v>
      </c>
      <c r="D45" s="32" t="s">
        <v>30</v>
      </c>
      <c r="E45" s="32">
        <v>3</v>
      </c>
      <c r="F45" s="137">
        <v>8.9</v>
      </c>
      <c r="G45" s="32" t="s">
        <v>29</v>
      </c>
      <c r="H45" s="32" t="s">
        <v>29</v>
      </c>
      <c r="I45" s="32" t="s">
        <v>29</v>
      </c>
      <c r="J45" s="32" t="s">
        <v>29</v>
      </c>
    </row>
    <row r="46" spans="1:10" ht="12.75" customHeight="1" x14ac:dyDescent="0.2">
      <c r="A46" s="32" t="s">
        <v>216</v>
      </c>
      <c r="B46" s="32" t="s">
        <v>219</v>
      </c>
      <c r="C46" s="32" t="s">
        <v>220</v>
      </c>
      <c r="D46" s="32" t="s">
        <v>30</v>
      </c>
      <c r="E46" s="32">
        <v>3</v>
      </c>
      <c r="F46" s="137">
        <v>2.6</v>
      </c>
      <c r="G46" s="32" t="s">
        <v>29</v>
      </c>
      <c r="H46" s="32" t="s">
        <v>29</v>
      </c>
      <c r="I46" s="32" t="s">
        <v>29</v>
      </c>
      <c r="J46" s="32" t="s">
        <v>29</v>
      </c>
    </row>
    <row r="47" spans="1:10" ht="12.75" customHeight="1" x14ac:dyDescent="0.2">
      <c r="A47" s="32" t="s">
        <v>216</v>
      </c>
      <c r="B47" s="32" t="s">
        <v>221</v>
      </c>
      <c r="C47" s="32" t="s">
        <v>222</v>
      </c>
      <c r="D47" s="32" t="s">
        <v>30</v>
      </c>
      <c r="E47" s="32">
        <v>2</v>
      </c>
      <c r="F47" s="137">
        <v>0.5</v>
      </c>
      <c r="G47" s="32" t="s">
        <v>29</v>
      </c>
      <c r="H47" s="32" t="s">
        <v>29</v>
      </c>
      <c r="I47" s="32" t="s">
        <v>29</v>
      </c>
      <c r="J47" s="32" t="s">
        <v>29</v>
      </c>
    </row>
    <row r="48" spans="1:10" ht="12.75" customHeight="1" x14ac:dyDescent="0.2">
      <c r="A48" s="32" t="s">
        <v>216</v>
      </c>
      <c r="B48" s="32" t="s">
        <v>223</v>
      </c>
      <c r="C48" s="32" t="s">
        <v>224</v>
      </c>
      <c r="D48" s="32" t="s">
        <v>30</v>
      </c>
      <c r="E48" s="32">
        <v>2</v>
      </c>
      <c r="F48" s="137">
        <v>0.4</v>
      </c>
      <c r="G48" s="32" t="s">
        <v>29</v>
      </c>
      <c r="H48" s="32" t="s">
        <v>29</v>
      </c>
      <c r="I48" s="32" t="s">
        <v>29</v>
      </c>
      <c r="J48" s="32" t="s">
        <v>29</v>
      </c>
    </row>
    <row r="49" spans="1:10" ht="12.75" customHeight="1" x14ac:dyDescent="0.2">
      <c r="A49" s="32" t="s">
        <v>216</v>
      </c>
      <c r="B49" s="32" t="s">
        <v>225</v>
      </c>
      <c r="C49" s="32" t="s">
        <v>226</v>
      </c>
      <c r="D49" s="32" t="s">
        <v>30</v>
      </c>
      <c r="E49" s="32">
        <v>3</v>
      </c>
      <c r="F49" s="137">
        <v>3.6</v>
      </c>
      <c r="G49" s="32" t="s">
        <v>29</v>
      </c>
      <c r="H49" s="32" t="s">
        <v>29</v>
      </c>
      <c r="I49" s="32" t="s">
        <v>29</v>
      </c>
      <c r="J49" s="32" t="s">
        <v>29</v>
      </c>
    </row>
    <row r="50" spans="1:10" ht="12.75" customHeight="1" x14ac:dyDescent="0.2">
      <c r="A50" s="135" t="s">
        <v>216</v>
      </c>
      <c r="B50" s="135" t="s">
        <v>227</v>
      </c>
      <c r="C50" s="135" t="s">
        <v>228</v>
      </c>
      <c r="D50" s="135" t="s">
        <v>30</v>
      </c>
      <c r="E50" s="135">
        <v>3</v>
      </c>
      <c r="F50" s="138">
        <v>3</v>
      </c>
      <c r="G50" s="135" t="s">
        <v>29</v>
      </c>
      <c r="H50" s="135" t="s">
        <v>29</v>
      </c>
      <c r="I50" s="135" t="s">
        <v>29</v>
      </c>
      <c r="J50" s="135" t="s">
        <v>29</v>
      </c>
    </row>
    <row r="51" spans="1:10" ht="12.75" customHeight="1" x14ac:dyDescent="0.2">
      <c r="A51" s="32"/>
      <c r="B51" s="33">
        <f>COUNTA(B45:B50)</f>
        <v>6</v>
      </c>
      <c r="C51" s="32"/>
      <c r="D51" s="32"/>
      <c r="E51" s="72"/>
      <c r="F51" s="131">
        <f>SUM(F45:F50)</f>
        <v>19</v>
      </c>
      <c r="G51" s="32"/>
      <c r="H51" s="32"/>
      <c r="I51" s="32"/>
      <c r="J51" s="32"/>
    </row>
    <row r="52" spans="1:10" ht="9" customHeight="1" x14ac:dyDescent="0.2">
      <c r="A52" s="32"/>
      <c r="B52" s="33"/>
      <c r="C52" s="32"/>
      <c r="D52" s="32"/>
      <c r="E52" s="72"/>
      <c r="F52" s="131"/>
      <c r="G52" s="32"/>
      <c r="H52" s="32"/>
      <c r="I52" s="32"/>
      <c r="J52" s="32"/>
    </row>
    <row r="53" spans="1:10" ht="12.75" customHeight="1" x14ac:dyDescent="0.2">
      <c r="A53" s="32"/>
      <c r="B53" s="33"/>
      <c r="C53" s="32"/>
      <c r="D53" s="32"/>
      <c r="E53" s="72"/>
      <c r="F53" s="123"/>
      <c r="G53" s="32"/>
      <c r="H53" s="32"/>
      <c r="I53" s="32"/>
      <c r="J53" s="32"/>
    </row>
    <row r="54" spans="1:10" ht="12.75" customHeight="1" x14ac:dyDescent="0.2">
      <c r="A54" s="32"/>
      <c r="C54" s="96" t="s">
        <v>98</v>
      </c>
      <c r="D54" s="97"/>
      <c r="E54" s="98"/>
      <c r="G54" s="32"/>
      <c r="H54" s="32"/>
      <c r="I54" s="32"/>
      <c r="J54" s="32"/>
    </row>
    <row r="55" spans="1:10" s="2" customFormat="1" ht="12.75" customHeight="1" x14ac:dyDescent="0.15">
      <c r="C55" s="92" t="s">
        <v>96</v>
      </c>
      <c r="D55" s="93">
        <f>SUM(B4+B19+B40+B43+B51)</f>
        <v>41</v>
      </c>
      <c r="E55" s="98"/>
      <c r="G55" s="53"/>
      <c r="H55" s="53"/>
      <c r="I55" s="53"/>
      <c r="J55" s="53"/>
    </row>
    <row r="56" spans="1:10" ht="12.75" customHeight="1" x14ac:dyDescent="0.2">
      <c r="A56" s="46"/>
      <c r="B56" s="46"/>
      <c r="C56" s="92" t="s">
        <v>97</v>
      </c>
      <c r="D56" s="133">
        <f>SUM(F4+F19+F40+F43+F51)</f>
        <v>120.45</v>
      </c>
      <c r="E56" s="95" t="s">
        <v>230</v>
      </c>
      <c r="F56" s="84"/>
      <c r="G56" s="45"/>
      <c r="H56" s="45"/>
      <c r="I56" s="45"/>
      <c r="J56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Georgia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4"/>
  <sheetViews>
    <sheetView zoomScaleNormal="100" workbookViewId="0">
      <selection activeCell="J11" sqref="J11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57031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3" t="s">
        <v>234</v>
      </c>
      <c r="F1" s="3" t="s">
        <v>235</v>
      </c>
      <c r="G1" s="3" t="s">
        <v>236</v>
      </c>
      <c r="H1" s="3" t="s">
        <v>237</v>
      </c>
      <c r="I1" s="73" t="s">
        <v>229</v>
      </c>
    </row>
    <row r="2" spans="1:9" ht="12.75" customHeight="1" x14ac:dyDescent="0.2">
      <c r="A2" s="32" t="s">
        <v>142</v>
      </c>
      <c r="B2" s="141" t="s">
        <v>143</v>
      </c>
      <c r="C2" s="141" t="s">
        <v>144</v>
      </c>
      <c r="D2" s="32">
        <v>3</v>
      </c>
      <c r="E2" s="54"/>
      <c r="F2" s="32">
        <v>12</v>
      </c>
      <c r="G2" s="141">
        <v>0</v>
      </c>
      <c r="H2" s="32">
        <v>0</v>
      </c>
      <c r="I2" s="137"/>
    </row>
    <row r="3" spans="1:9" ht="12.75" customHeight="1" x14ac:dyDescent="0.2">
      <c r="A3" s="135" t="s">
        <v>142</v>
      </c>
      <c r="B3" s="140" t="s">
        <v>145</v>
      </c>
      <c r="C3" s="140" t="s">
        <v>146</v>
      </c>
      <c r="D3" s="135">
        <v>3</v>
      </c>
      <c r="E3" s="130"/>
      <c r="F3" s="135">
        <v>6</v>
      </c>
      <c r="G3" s="140">
        <v>0</v>
      </c>
      <c r="H3" s="135">
        <v>0</v>
      </c>
      <c r="I3" s="138"/>
    </row>
    <row r="4" spans="1:9" ht="12.75" customHeight="1" x14ac:dyDescent="0.2">
      <c r="A4" s="31"/>
      <c r="B4" s="60">
        <f>COUNTA(B2:B3)</f>
        <v>2</v>
      </c>
      <c r="C4" s="20"/>
      <c r="D4" s="72"/>
      <c r="E4" s="29">
        <f>COUNTIF(E1:E3, "Yes")</f>
        <v>0</v>
      </c>
      <c r="F4" s="20"/>
      <c r="G4" s="20"/>
      <c r="H4" s="29"/>
      <c r="I4" s="131">
        <f>SUM(I2:I3)</f>
        <v>0</v>
      </c>
    </row>
    <row r="5" spans="1:9" ht="12.75" customHeight="1" x14ac:dyDescent="0.2">
      <c r="A5" s="31"/>
      <c r="B5" s="54"/>
      <c r="C5" s="31"/>
      <c r="D5" s="54"/>
      <c r="E5" s="31"/>
      <c r="F5" s="31"/>
      <c r="G5" s="31"/>
      <c r="H5" s="31"/>
      <c r="I5" s="132"/>
    </row>
    <row r="6" spans="1:9" ht="12.75" customHeight="1" x14ac:dyDescent="0.2">
      <c r="A6" s="32" t="s">
        <v>147</v>
      </c>
      <c r="B6" s="32" t="s">
        <v>148</v>
      </c>
      <c r="C6" s="32" t="s">
        <v>149</v>
      </c>
      <c r="D6" s="32">
        <v>2</v>
      </c>
      <c r="E6" s="54" t="s">
        <v>29</v>
      </c>
      <c r="F6" s="32">
        <v>12</v>
      </c>
      <c r="G6" s="54">
        <v>0.25</v>
      </c>
      <c r="H6" s="32">
        <v>0</v>
      </c>
      <c r="I6" s="137">
        <v>4.2</v>
      </c>
    </row>
    <row r="7" spans="1:9" ht="12.75" customHeight="1" x14ac:dyDescent="0.2">
      <c r="A7" s="32" t="s">
        <v>147</v>
      </c>
      <c r="B7" s="161" t="s">
        <v>150</v>
      </c>
      <c r="C7" s="161" t="s">
        <v>151</v>
      </c>
      <c r="D7" s="32">
        <v>2</v>
      </c>
      <c r="E7" s="54"/>
      <c r="F7" s="32">
        <v>12</v>
      </c>
      <c r="G7" s="54">
        <v>0</v>
      </c>
      <c r="H7" s="32">
        <v>0</v>
      </c>
      <c r="I7" s="137"/>
    </row>
    <row r="8" spans="1:9" ht="12.75" customHeight="1" x14ac:dyDescent="0.2">
      <c r="A8" s="32" t="s">
        <v>147</v>
      </c>
      <c r="B8" s="141" t="s">
        <v>152</v>
      </c>
      <c r="C8" s="141" t="s">
        <v>153</v>
      </c>
      <c r="D8" s="32">
        <v>3</v>
      </c>
      <c r="E8" s="54"/>
      <c r="F8" s="32">
        <v>6</v>
      </c>
      <c r="G8" s="141">
        <v>0</v>
      </c>
      <c r="H8" s="32">
        <v>0</v>
      </c>
      <c r="I8" s="137"/>
    </row>
    <row r="9" spans="1:9" ht="12.75" customHeight="1" x14ac:dyDescent="0.2">
      <c r="A9" s="32" t="s">
        <v>147</v>
      </c>
      <c r="B9" s="141" t="s">
        <v>154</v>
      </c>
      <c r="C9" s="141" t="s">
        <v>155</v>
      </c>
      <c r="D9" s="32">
        <v>3</v>
      </c>
      <c r="E9" s="54"/>
      <c r="F9" s="32">
        <v>12</v>
      </c>
      <c r="G9" s="141">
        <v>0</v>
      </c>
      <c r="H9" s="32">
        <v>0</v>
      </c>
      <c r="I9" s="137"/>
    </row>
    <row r="10" spans="1:9" ht="12.75" customHeight="1" x14ac:dyDescent="0.2">
      <c r="A10" s="32" t="s">
        <v>147</v>
      </c>
      <c r="B10" s="32" t="s">
        <v>156</v>
      </c>
      <c r="C10" s="32" t="s">
        <v>157</v>
      </c>
      <c r="D10" s="32">
        <v>2</v>
      </c>
      <c r="E10" s="54" t="s">
        <v>29</v>
      </c>
      <c r="F10" s="32">
        <v>6</v>
      </c>
      <c r="G10" s="54">
        <v>0.25</v>
      </c>
      <c r="H10" s="32">
        <v>0</v>
      </c>
      <c r="I10" s="137">
        <v>0.1</v>
      </c>
    </row>
    <row r="11" spans="1:9" ht="12.75" customHeight="1" x14ac:dyDescent="0.2">
      <c r="A11" s="32" t="s">
        <v>147</v>
      </c>
      <c r="B11" s="32" t="s">
        <v>158</v>
      </c>
      <c r="C11" s="32" t="s">
        <v>159</v>
      </c>
      <c r="D11" s="32">
        <v>2</v>
      </c>
      <c r="E11" s="54" t="s">
        <v>29</v>
      </c>
      <c r="F11" s="32">
        <v>12</v>
      </c>
      <c r="G11" s="54">
        <v>0.25</v>
      </c>
      <c r="H11" s="32">
        <v>0</v>
      </c>
      <c r="I11" s="137">
        <v>2.2000000000000002</v>
      </c>
    </row>
    <row r="12" spans="1:9" ht="12.75" customHeight="1" x14ac:dyDescent="0.2">
      <c r="A12" s="32" t="s">
        <v>147</v>
      </c>
      <c r="B12" s="32" t="s">
        <v>160</v>
      </c>
      <c r="C12" s="32" t="s">
        <v>161</v>
      </c>
      <c r="D12" s="32">
        <v>1</v>
      </c>
      <c r="E12" s="54" t="s">
        <v>29</v>
      </c>
      <c r="F12" s="32">
        <v>12</v>
      </c>
      <c r="G12" s="54">
        <v>1</v>
      </c>
      <c r="H12" s="32">
        <v>1</v>
      </c>
      <c r="I12" s="137">
        <v>1</v>
      </c>
    </row>
    <row r="13" spans="1:9" ht="12.75" customHeight="1" x14ac:dyDescent="0.2">
      <c r="A13" s="32" t="s">
        <v>147</v>
      </c>
      <c r="B13" s="32" t="s">
        <v>162</v>
      </c>
      <c r="C13" s="32" t="s">
        <v>163</v>
      </c>
      <c r="D13" s="32">
        <v>1</v>
      </c>
      <c r="E13" s="54" t="s">
        <v>29</v>
      </c>
      <c r="F13" s="32">
        <v>12</v>
      </c>
      <c r="G13" s="54">
        <v>1</v>
      </c>
      <c r="H13" s="32">
        <v>1</v>
      </c>
      <c r="I13" s="137">
        <v>1.4</v>
      </c>
    </row>
    <row r="14" spans="1:9" ht="12.75" customHeight="1" x14ac:dyDescent="0.2">
      <c r="A14" s="32" t="s">
        <v>147</v>
      </c>
      <c r="B14" s="32" t="s">
        <v>164</v>
      </c>
      <c r="C14" s="32" t="s">
        <v>165</v>
      </c>
      <c r="D14" s="32">
        <v>1</v>
      </c>
      <c r="E14" s="54" t="s">
        <v>29</v>
      </c>
      <c r="F14" s="32">
        <v>12</v>
      </c>
      <c r="G14" s="54">
        <v>1</v>
      </c>
      <c r="H14" s="32">
        <v>1</v>
      </c>
      <c r="I14" s="137">
        <v>1.8</v>
      </c>
    </row>
    <row r="15" spans="1:9" ht="12.75" customHeight="1" x14ac:dyDescent="0.2">
      <c r="A15" s="32" t="s">
        <v>147</v>
      </c>
      <c r="B15" s="32" t="s">
        <v>166</v>
      </c>
      <c r="C15" s="32" t="s">
        <v>167</v>
      </c>
      <c r="D15" s="32">
        <v>1</v>
      </c>
      <c r="E15" s="54" t="s">
        <v>29</v>
      </c>
      <c r="F15" s="32">
        <v>12</v>
      </c>
      <c r="G15" s="54">
        <v>1</v>
      </c>
      <c r="H15" s="32">
        <v>1</v>
      </c>
      <c r="I15" s="137">
        <v>0.8</v>
      </c>
    </row>
    <row r="16" spans="1:9" ht="12.75" customHeight="1" x14ac:dyDescent="0.2">
      <c r="A16" s="32" t="s">
        <v>147</v>
      </c>
      <c r="B16" s="32" t="s">
        <v>168</v>
      </c>
      <c r="C16" s="32" t="s">
        <v>169</v>
      </c>
      <c r="D16" s="32">
        <v>1</v>
      </c>
      <c r="E16" s="54" t="s">
        <v>29</v>
      </c>
      <c r="F16" s="32">
        <v>12</v>
      </c>
      <c r="G16" s="54">
        <v>1</v>
      </c>
      <c r="H16" s="32">
        <v>1</v>
      </c>
      <c r="I16" s="137">
        <v>0.7</v>
      </c>
    </row>
    <row r="17" spans="1:9" ht="12.75" customHeight="1" x14ac:dyDescent="0.2">
      <c r="A17" s="32" t="s">
        <v>147</v>
      </c>
      <c r="B17" s="141" t="s">
        <v>170</v>
      </c>
      <c r="C17" s="141" t="s">
        <v>171</v>
      </c>
      <c r="D17" s="32">
        <v>3</v>
      </c>
      <c r="E17" s="54"/>
      <c r="F17" s="32">
        <v>6</v>
      </c>
      <c r="G17" s="141">
        <v>0</v>
      </c>
      <c r="H17" s="32">
        <v>0</v>
      </c>
      <c r="I17" s="137"/>
    </row>
    <row r="18" spans="1:9" ht="12.75" customHeight="1" x14ac:dyDescent="0.2">
      <c r="A18" s="135" t="s">
        <v>147</v>
      </c>
      <c r="B18" s="140" t="s">
        <v>172</v>
      </c>
      <c r="C18" s="140" t="s">
        <v>173</v>
      </c>
      <c r="D18" s="135">
        <v>3</v>
      </c>
      <c r="E18" s="130"/>
      <c r="F18" s="135">
        <v>6</v>
      </c>
      <c r="G18" s="140">
        <v>0</v>
      </c>
      <c r="H18" s="135">
        <v>0</v>
      </c>
      <c r="I18" s="138"/>
    </row>
    <row r="19" spans="1:9" ht="12.75" customHeight="1" x14ac:dyDescent="0.2">
      <c r="A19" s="30"/>
      <c r="B19" s="20">
        <f>COUNTA(G6:G18)</f>
        <v>13</v>
      </c>
      <c r="C19" s="20"/>
      <c r="D19" s="72"/>
      <c r="E19" s="29">
        <f>COUNTIF(E6:E18, "Yes")</f>
        <v>8</v>
      </c>
      <c r="F19" s="31"/>
      <c r="G19" s="20"/>
      <c r="H19" s="29"/>
      <c r="I19" s="131">
        <f>SUM(I6:I18)</f>
        <v>12.200000000000001</v>
      </c>
    </row>
    <row r="20" spans="1:9" ht="12.75" customHeight="1" x14ac:dyDescent="0.2">
      <c r="A20" s="31"/>
      <c r="B20" s="60"/>
      <c r="C20" s="31"/>
      <c r="D20" s="55"/>
      <c r="E20" s="31"/>
      <c r="F20" s="31"/>
      <c r="G20" s="31"/>
      <c r="H20" s="31"/>
      <c r="I20" s="132"/>
    </row>
    <row r="21" spans="1:9" ht="12.75" customHeight="1" x14ac:dyDescent="0.2">
      <c r="A21" s="32" t="s">
        <v>174</v>
      </c>
      <c r="B21" s="32" t="s">
        <v>175</v>
      </c>
      <c r="C21" s="32" t="s">
        <v>176</v>
      </c>
      <c r="D21" s="32">
        <v>1</v>
      </c>
      <c r="E21" s="54" t="s">
        <v>29</v>
      </c>
      <c r="F21" s="32">
        <v>12</v>
      </c>
      <c r="G21" s="54">
        <v>1</v>
      </c>
      <c r="H21" s="32">
        <v>1</v>
      </c>
      <c r="I21" s="137">
        <v>0.4</v>
      </c>
    </row>
    <row r="22" spans="1:9" ht="12.75" customHeight="1" x14ac:dyDescent="0.2">
      <c r="A22" s="32" t="s">
        <v>174</v>
      </c>
      <c r="B22" s="32" t="s">
        <v>177</v>
      </c>
      <c r="C22" s="32" t="s">
        <v>178</v>
      </c>
      <c r="D22" s="32">
        <v>1</v>
      </c>
      <c r="E22" s="54" t="s">
        <v>29</v>
      </c>
      <c r="F22" s="32">
        <v>12</v>
      </c>
      <c r="G22" s="54">
        <v>1</v>
      </c>
      <c r="H22" s="32">
        <v>1</v>
      </c>
      <c r="I22" s="137">
        <v>1.6</v>
      </c>
    </row>
    <row r="23" spans="1:9" ht="12.75" customHeight="1" x14ac:dyDescent="0.2">
      <c r="A23" s="32" t="s">
        <v>174</v>
      </c>
      <c r="B23" s="32" t="s">
        <v>179</v>
      </c>
      <c r="C23" s="32" t="s">
        <v>180</v>
      </c>
      <c r="D23" s="32">
        <v>1</v>
      </c>
      <c r="E23" s="54" t="s">
        <v>29</v>
      </c>
      <c r="F23" s="32">
        <v>12</v>
      </c>
      <c r="G23" s="54">
        <v>1</v>
      </c>
      <c r="H23" s="32">
        <v>1</v>
      </c>
      <c r="I23" s="137">
        <v>0.6</v>
      </c>
    </row>
    <row r="24" spans="1:9" ht="12.75" customHeight="1" x14ac:dyDescent="0.2">
      <c r="A24" s="32" t="s">
        <v>174</v>
      </c>
      <c r="B24" s="32" t="s">
        <v>181</v>
      </c>
      <c r="C24" s="32" t="s">
        <v>182</v>
      </c>
      <c r="D24" s="32">
        <v>2</v>
      </c>
      <c r="E24" s="54" t="s">
        <v>29</v>
      </c>
      <c r="F24" s="32">
        <v>6</v>
      </c>
      <c r="G24" s="54">
        <v>0.25</v>
      </c>
      <c r="H24" s="32">
        <v>0</v>
      </c>
      <c r="I24" s="137">
        <v>0.9</v>
      </c>
    </row>
    <row r="25" spans="1:9" ht="12.75" customHeight="1" x14ac:dyDescent="0.2">
      <c r="A25" s="32" t="s">
        <v>174</v>
      </c>
      <c r="B25" s="32" t="s">
        <v>183</v>
      </c>
      <c r="C25" s="32" t="s">
        <v>184</v>
      </c>
      <c r="D25" s="32">
        <v>1</v>
      </c>
      <c r="E25" s="54" t="s">
        <v>29</v>
      </c>
      <c r="F25" s="32">
        <v>12</v>
      </c>
      <c r="G25" s="54">
        <v>1</v>
      </c>
      <c r="H25" s="32">
        <v>1</v>
      </c>
      <c r="I25" s="137">
        <v>1</v>
      </c>
    </row>
    <row r="26" spans="1:9" ht="12.75" customHeight="1" x14ac:dyDescent="0.2">
      <c r="A26" s="32" t="s">
        <v>174</v>
      </c>
      <c r="B26" s="32" t="s">
        <v>185</v>
      </c>
      <c r="C26" s="32" t="s">
        <v>186</v>
      </c>
      <c r="D26" s="32">
        <v>1</v>
      </c>
      <c r="E26" s="54" t="s">
        <v>29</v>
      </c>
      <c r="F26" s="32">
        <v>12</v>
      </c>
      <c r="G26" s="54">
        <v>1</v>
      </c>
      <c r="H26" s="32">
        <v>1</v>
      </c>
      <c r="I26" s="137">
        <v>0.9</v>
      </c>
    </row>
    <row r="27" spans="1:9" ht="12.75" customHeight="1" x14ac:dyDescent="0.2">
      <c r="A27" s="32" t="s">
        <v>174</v>
      </c>
      <c r="B27" s="32" t="s">
        <v>187</v>
      </c>
      <c r="C27" s="32" t="s">
        <v>188</v>
      </c>
      <c r="D27" s="32">
        <v>1</v>
      </c>
      <c r="E27" s="54" t="s">
        <v>29</v>
      </c>
      <c r="F27" s="32">
        <v>12</v>
      </c>
      <c r="G27" s="54">
        <v>1</v>
      </c>
      <c r="H27" s="32">
        <v>1</v>
      </c>
      <c r="I27" s="137">
        <v>0.9</v>
      </c>
    </row>
    <row r="28" spans="1:9" ht="12.75" customHeight="1" x14ac:dyDescent="0.2">
      <c r="A28" s="32" t="s">
        <v>174</v>
      </c>
      <c r="B28" s="32" t="s">
        <v>189</v>
      </c>
      <c r="C28" s="32" t="s">
        <v>190</v>
      </c>
      <c r="D28" s="32">
        <v>1</v>
      </c>
      <c r="E28" s="54" t="s">
        <v>29</v>
      </c>
      <c r="F28" s="32">
        <v>12</v>
      </c>
      <c r="G28" s="54">
        <v>1</v>
      </c>
      <c r="H28" s="32">
        <v>1</v>
      </c>
      <c r="I28" s="137">
        <v>1.95</v>
      </c>
    </row>
    <row r="29" spans="1:9" ht="12.75" customHeight="1" x14ac:dyDescent="0.2">
      <c r="A29" s="32" t="s">
        <v>174</v>
      </c>
      <c r="B29" s="32" t="s">
        <v>191</v>
      </c>
      <c r="C29" s="32" t="s">
        <v>192</v>
      </c>
      <c r="D29" s="32">
        <v>1</v>
      </c>
      <c r="E29" s="54" t="s">
        <v>29</v>
      </c>
      <c r="F29" s="32">
        <v>12</v>
      </c>
      <c r="G29" s="54">
        <v>1</v>
      </c>
      <c r="H29" s="32">
        <v>1</v>
      </c>
      <c r="I29" s="137">
        <v>4</v>
      </c>
    </row>
    <row r="30" spans="1:9" ht="12.75" customHeight="1" x14ac:dyDescent="0.2">
      <c r="A30" s="32" t="s">
        <v>174</v>
      </c>
      <c r="B30" s="141" t="s">
        <v>193</v>
      </c>
      <c r="C30" s="141" t="s">
        <v>194</v>
      </c>
      <c r="D30" s="32">
        <v>3</v>
      </c>
      <c r="E30" s="54"/>
      <c r="F30" s="32">
        <v>6</v>
      </c>
      <c r="G30" s="141">
        <v>0</v>
      </c>
      <c r="H30" s="32">
        <v>0</v>
      </c>
      <c r="I30" s="137"/>
    </row>
    <row r="31" spans="1:9" ht="12.75" customHeight="1" x14ac:dyDescent="0.2">
      <c r="A31" s="32" t="s">
        <v>174</v>
      </c>
      <c r="B31" s="32" t="s">
        <v>195</v>
      </c>
      <c r="C31" s="32" t="s">
        <v>196</v>
      </c>
      <c r="D31" s="32">
        <v>1</v>
      </c>
      <c r="E31" s="54" t="s">
        <v>29</v>
      </c>
      <c r="F31" s="32">
        <v>12</v>
      </c>
      <c r="G31" s="54">
        <v>1</v>
      </c>
      <c r="H31" s="32">
        <v>1</v>
      </c>
      <c r="I31" s="137">
        <v>0.5</v>
      </c>
    </row>
    <row r="32" spans="1:9" ht="12.75" customHeight="1" x14ac:dyDescent="0.2">
      <c r="A32" s="32" t="s">
        <v>174</v>
      </c>
      <c r="B32" s="141" t="s">
        <v>197</v>
      </c>
      <c r="C32" s="141" t="s">
        <v>198</v>
      </c>
      <c r="D32" s="32">
        <v>3</v>
      </c>
      <c r="E32" s="54"/>
      <c r="F32" s="32">
        <v>12</v>
      </c>
      <c r="G32" s="141">
        <v>0</v>
      </c>
      <c r="H32" s="32">
        <v>0</v>
      </c>
      <c r="I32" s="137"/>
    </row>
    <row r="33" spans="1:9" ht="12.75" customHeight="1" x14ac:dyDescent="0.2">
      <c r="A33" s="32" t="s">
        <v>174</v>
      </c>
      <c r="B33" s="141" t="s">
        <v>199</v>
      </c>
      <c r="C33" s="141" t="s">
        <v>200</v>
      </c>
      <c r="D33" s="32">
        <v>3</v>
      </c>
      <c r="E33" s="54"/>
      <c r="F33" s="32">
        <v>12</v>
      </c>
      <c r="G33" s="141">
        <v>0</v>
      </c>
      <c r="H33" s="32">
        <v>0</v>
      </c>
      <c r="I33" s="137"/>
    </row>
    <row r="34" spans="1:9" ht="12.75" customHeight="1" x14ac:dyDescent="0.2">
      <c r="A34" s="32" t="s">
        <v>174</v>
      </c>
      <c r="B34" s="32" t="s">
        <v>201</v>
      </c>
      <c r="C34" s="32" t="s">
        <v>202</v>
      </c>
      <c r="D34" s="32">
        <v>2</v>
      </c>
      <c r="E34" s="54" t="s">
        <v>29</v>
      </c>
      <c r="F34" s="32">
        <v>6</v>
      </c>
      <c r="G34" s="54">
        <v>0.25</v>
      </c>
      <c r="H34" s="32">
        <v>0</v>
      </c>
      <c r="I34" s="137">
        <v>0.3</v>
      </c>
    </row>
    <row r="35" spans="1:9" ht="12.75" customHeight="1" x14ac:dyDescent="0.2">
      <c r="A35" s="32" t="s">
        <v>174</v>
      </c>
      <c r="B35" s="32" t="s">
        <v>203</v>
      </c>
      <c r="C35" s="32" t="s">
        <v>204</v>
      </c>
      <c r="D35" s="32">
        <v>2</v>
      </c>
      <c r="E35" s="54" t="s">
        <v>29</v>
      </c>
      <c r="F35" s="32">
        <v>12</v>
      </c>
      <c r="G35" s="54">
        <v>0.25</v>
      </c>
      <c r="H35" s="32">
        <v>0</v>
      </c>
      <c r="I35" s="137">
        <v>2.6</v>
      </c>
    </row>
    <row r="36" spans="1:9" ht="12.75" customHeight="1" x14ac:dyDescent="0.2">
      <c r="A36" s="32" t="s">
        <v>174</v>
      </c>
      <c r="B36" s="32" t="s">
        <v>205</v>
      </c>
      <c r="C36" s="32" t="s">
        <v>206</v>
      </c>
      <c r="D36" s="32">
        <v>2</v>
      </c>
      <c r="E36" s="54" t="s">
        <v>29</v>
      </c>
      <c r="F36" s="32">
        <v>12</v>
      </c>
      <c r="G36" s="54">
        <v>0.25</v>
      </c>
      <c r="H36" s="32">
        <v>0</v>
      </c>
      <c r="I36" s="137">
        <v>2.9</v>
      </c>
    </row>
    <row r="37" spans="1:9" ht="12.75" customHeight="1" x14ac:dyDescent="0.2">
      <c r="A37" s="32" t="s">
        <v>174</v>
      </c>
      <c r="B37" s="32" t="s">
        <v>207</v>
      </c>
      <c r="C37" s="32" t="s">
        <v>208</v>
      </c>
      <c r="D37" s="32">
        <v>1</v>
      </c>
      <c r="E37" s="54" t="s">
        <v>29</v>
      </c>
      <c r="F37" s="32">
        <v>12</v>
      </c>
      <c r="G37" s="54">
        <v>1</v>
      </c>
      <c r="H37" s="32">
        <v>1</v>
      </c>
      <c r="I37" s="137">
        <v>1.4</v>
      </c>
    </row>
    <row r="38" spans="1:9" ht="12.75" customHeight="1" x14ac:dyDescent="0.2">
      <c r="A38" s="32" t="s">
        <v>174</v>
      </c>
      <c r="B38" s="32" t="s">
        <v>209</v>
      </c>
      <c r="C38" s="32" t="s">
        <v>210</v>
      </c>
      <c r="D38" s="32">
        <v>1</v>
      </c>
      <c r="E38" s="54" t="s">
        <v>29</v>
      </c>
      <c r="F38" s="32">
        <v>12</v>
      </c>
      <c r="G38" s="54">
        <v>1</v>
      </c>
      <c r="H38" s="32">
        <v>1</v>
      </c>
      <c r="I38" s="137">
        <v>0.8</v>
      </c>
    </row>
    <row r="39" spans="1:9" ht="12.75" customHeight="1" x14ac:dyDescent="0.2">
      <c r="A39" s="135" t="s">
        <v>174</v>
      </c>
      <c r="B39" s="135" t="s">
        <v>211</v>
      </c>
      <c r="C39" s="135" t="s">
        <v>212</v>
      </c>
      <c r="D39" s="135">
        <v>1</v>
      </c>
      <c r="E39" s="130" t="s">
        <v>29</v>
      </c>
      <c r="F39" s="135">
        <v>12</v>
      </c>
      <c r="G39" s="130">
        <v>1</v>
      </c>
      <c r="H39" s="135">
        <v>1</v>
      </c>
      <c r="I39" s="138">
        <v>1.5</v>
      </c>
    </row>
    <row r="40" spans="1:9" x14ac:dyDescent="0.2">
      <c r="A40" s="30"/>
      <c r="B40" s="20">
        <f>COUNTA(B21:B39)</f>
        <v>19</v>
      </c>
      <c r="C40" s="20"/>
      <c r="D40" s="72"/>
      <c r="E40" s="29">
        <f>COUNTIF(E21:E39, "Yes")</f>
        <v>16</v>
      </c>
      <c r="F40" s="31"/>
      <c r="G40" s="20"/>
      <c r="H40" s="29"/>
      <c r="I40" s="131">
        <f>SUM(I21:I39)</f>
        <v>22.25</v>
      </c>
    </row>
    <row r="41" spans="1:9" x14ac:dyDescent="0.2">
      <c r="A41" s="30"/>
      <c r="B41" s="20"/>
      <c r="C41" s="20"/>
      <c r="D41" s="72"/>
      <c r="E41" s="20"/>
      <c r="F41" s="31"/>
      <c r="G41" s="20"/>
      <c r="H41" s="29"/>
      <c r="I41" s="131"/>
    </row>
    <row r="42" spans="1:9" ht="12.75" customHeight="1" x14ac:dyDescent="0.2">
      <c r="A42" s="135" t="s">
        <v>213</v>
      </c>
      <c r="B42" s="140" t="s">
        <v>214</v>
      </c>
      <c r="C42" s="140" t="s">
        <v>215</v>
      </c>
      <c r="D42" s="135">
        <v>3</v>
      </c>
      <c r="E42" s="130"/>
      <c r="F42" s="135">
        <v>12</v>
      </c>
      <c r="G42" s="140">
        <v>0</v>
      </c>
      <c r="H42" s="135">
        <v>0</v>
      </c>
      <c r="I42" s="138"/>
    </row>
    <row r="43" spans="1:9" x14ac:dyDescent="0.2">
      <c r="A43" s="30"/>
      <c r="B43" s="20">
        <f>COUNTA(B42:B42)</f>
        <v>1</v>
      </c>
      <c r="C43" s="20"/>
      <c r="D43" s="72"/>
      <c r="E43" s="29">
        <f>COUNTIF(E42:E42, "Yes")</f>
        <v>0</v>
      </c>
      <c r="F43" s="31"/>
      <c r="G43" s="20"/>
      <c r="H43" s="29"/>
      <c r="I43" s="131">
        <f>SUM(I42:I42)</f>
        <v>0</v>
      </c>
    </row>
    <row r="44" spans="1:9" x14ac:dyDescent="0.2">
      <c r="A44" s="30"/>
      <c r="B44" s="20"/>
      <c r="C44" s="20"/>
      <c r="D44" s="72"/>
      <c r="E44" s="20"/>
      <c r="F44" s="31"/>
      <c r="G44" s="20"/>
      <c r="H44" s="29"/>
      <c r="I44" s="131"/>
    </row>
    <row r="45" spans="1:9" ht="12.75" customHeight="1" x14ac:dyDescent="0.2">
      <c r="A45" s="32" t="s">
        <v>216</v>
      </c>
      <c r="B45" s="141" t="s">
        <v>217</v>
      </c>
      <c r="C45" s="141" t="s">
        <v>218</v>
      </c>
      <c r="D45" s="32">
        <v>3</v>
      </c>
      <c r="E45" s="54"/>
      <c r="F45" s="32">
        <v>6</v>
      </c>
      <c r="G45" s="141">
        <v>0</v>
      </c>
      <c r="H45" s="32">
        <v>0</v>
      </c>
      <c r="I45" s="137"/>
    </row>
    <row r="46" spans="1:9" ht="12.75" customHeight="1" x14ac:dyDescent="0.2">
      <c r="A46" s="32" t="s">
        <v>216</v>
      </c>
      <c r="B46" s="141" t="s">
        <v>219</v>
      </c>
      <c r="C46" s="141" t="s">
        <v>220</v>
      </c>
      <c r="D46" s="32">
        <v>3</v>
      </c>
      <c r="E46" s="54"/>
      <c r="F46" s="32">
        <v>12</v>
      </c>
      <c r="G46" s="141">
        <v>0</v>
      </c>
      <c r="H46" s="32">
        <v>0</v>
      </c>
      <c r="I46" s="137"/>
    </row>
    <row r="47" spans="1:9" ht="12.75" customHeight="1" x14ac:dyDescent="0.2">
      <c r="A47" s="32" t="s">
        <v>216</v>
      </c>
      <c r="B47" s="32" t="s">
        <v>221</v>
      </c>
      <c r="C47" s="32" t="s">
        <v>222</v>
      </c>
      <c r="D47" s="32">
        <v>2</v>
      </c>
      <c r="E47" s="54" t="s">
        <v>29</v>
      </c>
      <c r="F47" s="32">
        <v>6</v>
      </c>
      <c r="G47" s="54">
        <v>0.25</v>
      </c>
      <c r="H47" s="32">
        <v>0</v>
      </c>
      <c r="I47" s="137">
        <v>0.5</v>
      </c>
    </row>
    <row r="48" spans="1:9" ht="12.75" customHeight="1" x14ac:dyDescent="0.2">
      <c r="A48" s="32" t="s">
        <v>216</v>
      </c>
      <c r="B48" s="32" t="s">
        <v>223</v>
      </c>
      <c r="C48" s="32" t="s">
        <v>224</v>
      </c>
      <c r="D48" s="32">
        <v>2</v>
      </c>
      <c r="E48" s="54" t="s">
        <v>29</v>
      </c>
      <c r="F48" s="32">
        <v>6</v>
      </c>
      <c r="G48" s="54">
        <v>0.25</v>
      </c>
      <c r="H48" s="32">
        <v>0</v>
      </c>
      <c r="I48" s="137">
        <v>0.4</v>
      </c>
    </row>
    <row r="49" spans="1:9" ht="12.75" customHeight="1" x14ac:dyDescent="0.2">
      <c r="A49" s="32" t="s">
        <v>216</v>
      </c>
      <c r="B49" s="141" t="s">
        <v>225</v>
      </c>
      <c r="C49" s="141" t="s">
        <v>226</v>
      </c>
      <c r="D49" s="32">
        <v>3</v>
      </c>
      <c r="E49" s="54"/>
      <c r="F49" s="32">
        <v>12</v>
      </c>
      <c r="G49" s="141">
        <v>0</v>
      </c>
      <c r="H49" s="32">
        <v>0</v>
      </c>
      <c r="I49" s="137"/>
    </row>
    <row r="50" spans="1:9" ht="12.75" customHeight="1" x14ac:dyDescent="0.2">
      <c r="A50" s="135" t="s">
        <v>216</v>
      </c>
      <c r="B50" s="140" t="s">
        <v>227</v>
      </c>
      <c r="C50" s="140" t="s">
        <v>228</v>
      </c>
      <c r="D50" s="135">
        <v>3</v>
      </c>
      <c r="E50" s="130"/>
      <c r="F50" s="135">
        <v>6</v>
      </c>
      <c r="G50" s="140">
        <v>0</v>
      </c>
      <c r="H50" s="135">
        <v>0</v>
      </c>
      <c r="I50" s="138"/>
    </row>
    <row r="51" spans="1:9" x14ac:dyDescent="0.2">
      <c r="A51" s="30"/>
      <c r="B51" s="20">
        <f>COUNTA(B45:B50)</f>
        <v>6</v>
      </c>
      <c r="C51" s="20"/>
      <c r="D51" s="20"/>
      <c r="E51" s="29">
        <f>COUNTIF(E45:E50, "Yes")</f>
        <v>2</v>
      </c>
      <c r="F51" s="31"/>
      <c r="G51" s="20"/>
      <c r="H51" s="29"/>
      <c r="I51" s="131">
        <f>SUM(I45:I50)</f>
        <v>0.9</v>
      </c>
    </row>
    <row r="52" spans="1:9" x14ac:dyDescent="0.2">
      <c r="A52" s="30"/>
      <c r="B52" s="20"/>
      <c r="C52" s="20"/>
      <c r="D52" s="20"/>
      <c r="E52" s="20"/>
      <c r="F52" s="31"/>
      <c r="G52" s="20"/>
      <c r="H52" s="29"/>
      <c r="I52" s="131"/>
    </row>
    <row r="53" spans="1:9" x14ac:dyDescent="0.2">
      <c r="A53" s="30"/>
      <c r="B53" s="152"/>
      <c r="C53" s="5" t="s">
        <v>233</v>
      </c>
      <c r="G53" s="20"/>
      <c r="H53" s="29"/>
      <c r="I53" s="131"/>
    </row>
    <row r="54" spans="1:9" x14ac:dyDescent="0.2">
      <c r="A54" s="30"/>
      <c r="B54" s="162"/>
      <c r="C54" s="163" t="s">
        <v>255</v>
      </c>
      <c r="D54" s="20"/>
      <c r="E54" s="20"/>
      <c r="F54" s="31"/>
      <c r="G54" s="20"/>
      <c r="H54" s="29"/>
      <c r="I54" s="131"/>
    </row>
    <row r="55" spans="1:9" x14ac:dyDescent="0.2">
      <c r="A55" s="30"/>
      <c r="B55" s="29"/>
      <c r="C55" s="29"/>
      <c r="D55" s="29"/>
      <c r="E55" s="29"/>
      <c r="F55" s="30"/>
      <c r="G55" s="29"/>
      <c r="H55" s="29"/>
      <c r="I55" s="52"/>
    </row>
    <row r="56" spans="1:9" x14ac:dyDescent="0.2">
      <c r="A56" s="66"/>
      <c r="B56" s="66"/>
      <c r="C56" s="90"/>
      <c r="D56" s="116" t="s">
        <v>101</v>
      </c>
      <c r="E56" s="90"/>
      <c r="F56" s="91"/>
      <c r="G56" s="66"/>
      <c r="H56" s="66"/>
    </row>
    <row r="57" spans="1:9" x14ac:dyDescent="0.2">
      <c r="A57" s="66"/>
      <c r="B57" s="66"/>
      <c r="C57" s="92"/>
      <c r="D57" s="104" t="s">
        <v>96</v>
      </c>
      <c r="E57" s="93">
        <f>SUM(B4+B19+B40+B43+B51)</f>
        <v>41</v>
      </c>
      <c r="G57" s="66"/>
      <c r="H57" s="66"/>
      <c r="I57" s="2"/>
    </row>
    <row r="58" spans="1:9" x14ac:dyDescent="0.2">
      <c r="C58" s="92"/>
      <c r="D58" s="104" t="s">
        <v>99</v>
      </c>
      <c r="E58" s="93">
        <f>SUM(E4+E19+E40+E43+E51)</f>
        <v>26</v>
      </c>
      <c r="I58" s="84"/>
    </row>
    <row r="59" spans="1:9" x14ac:dyDescent="0.2">
      <c r="C59" s="104"/>
      <c r="D59" s="104" t="s">
        <v>140</v>
      </c>
      <c r="E59" s="122">
        <f>E58/E57</f>
        <v>0.63414634146341464</v>
      </c>
    </row>
    <row r="60" spans="1:9" x14ac:dyDescent="0.2">
      <c r="C60" s="92"/>
      <c r="D60" s="104" t="s">
        <v>100</v>
      </c>
      <c r="E60" s="133">
        <f>SUM(I4+I19+I40+I43+I51)</f>
        <v>35.35</v>
      </c>
    </row>
    <row r="62" spans="1:9" x14ac:dyDescent="0.2">
      <c r="D62" s="116" t="s">
        <v>238</v>
      </c>
      <c r="E62" s="164" t="s">
        <v>239</v>
      </c>
      <c r="F62" s="164" t="s">
        <v>105</v>
      </c>
    </row>
    <row r="63" spans="1:9" x14ac:dyDescent="0.2">
      <c r="D63" s="104" t="s">
        <v>240</v>
      </c>
      <c r="E63" s="165">
        <f>COUNTIF(G2:G50, "0.25")</f>
        <v>9</v>
      </c>
      <c r="F63" s="166">
        <f>E63/E58</f>
        <v>0.34615384615384615</v>
      </c>
    </row>
    <row r="64" spans="1:9" x14ac:dyDescent="0.2">
      <c r="D64" s="104" t="s">
        <v>241</v>
      </c>
      <c r="E64" s="165">
        <f>COUNTIF(G2:G50, "0.5")</f>
        <v>0</v>
      </c>
      <c r="F64" s="166">
        <f>E64/E58</f>
        <v>0</v>
      </c>
    </row>
    <row r="65" spans="4:6" x14ac:dyDescent="0.2">
      <c r="D65" s="104" t="s">
        <v>242</v>
      </c>
      <c r="E65" s="165">
        <f>COUNTIF(G2:G50, "1")</f>
        <v>17</v>
      </c>
      <c r="F65" s="166">
        <f>E65/E58</f>
        <v>0.65384615384615385</v>
      </c>
    </row>
    <row r="66" spans="4:6" x14ac:dyDescent="0.2">
      <c r="D66" s="104" t="s">
        <v>243</v>
      </c>
      <c r="E66" s="165">
        <f>COUNTIF(G2:G50, "1.25")</f>
        <v>0</v>
      </c>
      <c r="F66" s="166">
        <f>E66/E58</f>
        <v>0</v>
      </c>
    </row>
    <row r="67" spans="4:6" x14ac:dyDescent="0.2">
      <c r="D67" s="104" t="s">
        <v>244</v>
      </c>
      <c r="E67" s="165">
        <f>COUNTIF(G2:G50, "1.50")</f>
        <v>0</v>
      </c>
      <c r="F67" s="166">
        <f>E67/E58</f>
        <v>0</v>
      </c>
    </row>
    <row r="68" spans="4:6" x14ac:dyDescent="0.2">
      <c r="D68" s="104" t="s">
        <v>245</v>
      </c>
      <c r="E68" s="165">
        <f>COUNTIF(G2:G50, "2")</f>
        <v>0</v>
      </c>
      <c r="F68" s="166">
        <f>E68/E58</f>
        <v>0</v>
      </c>
    </row>
    <row r="69" spans="4:6" x14ac:dyDescent="0.2">
      <c r="D69" s="104" t="s">
        <v>246</v>
      </c>
      <c r="E69" s="165">
        <f>COUNTIF(G2:G50, "2.5")</f>
        <v>0</v>
      </c>
      <c r="F69" s="166">
        <f>E69/E58</f>
        <v>0</v>
      </c>
    </row>
    <row r="70" spans="4:6" x14ac:dyDescent="0.2">
      <c r="D70" s="104" t="s">
        <v>247</v>
      </c>
      <c r="E70" s="165">
        <f>COUNTIF(G2:G50, "3")</f>
        <v>0</v>
      </c>
      <c r="F70" s="166">
        <f>E70/E58</f>
        <v>0</v>
      </c>
    </row>
    <row r="71" spans="4:6" x14ac:dyDescent="0.2">
      <c r="D71" s="104" t="s">
        <v>248</v>
      </c>
      <c r="E71" s="165">
        <f>COUNTIF(G2:G50, "4")</f>
        <v>0</v>
      </c>
      <c r="F71" s="166">
        <f>E71/E58</f>
        <v>0</v>
      </c>
    </row>
    <row r="72" spans="4:6" x14ac:dyDescent="0.2">
      <c r="D72" s="104" t="s">
        <v>249</v>
      </c>
      <c r="E72" s="165">
        <f>COUNTIF(G2:G50, "5")</f>
        <v>0</v>
      </c>
      <c r="F72" s="166">
        <f>E72/E58</f>
        <v>0</v>
      </c>
    </row>
    <row r="73" spans="4:6" x14ac:dyDescent="0.2">
      <c r="D73" s="104" t="s">
        <v>250</v>
      </c>
      <c r="E73" s="165">
        <f>COUNTIF(G2:G50, "7")</f>
        <v>0</v>
      </c>
      <c r="F73" s="166">
        <f>E73/E58</f>
        <v>0</v>
      </c>
    </row>
    <row r="74" spans="4:6" x14ac:dyDescent="0.2">
      <c r="D74" s="34"/>
      <c r="F74" s="16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Georgia Beach Monitoring</oddHeader>
    <oddFooter>&amp;R&amp;P of &amp;N</oddFooter>
  </headerFooter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5.570312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9"/>
      <c r="B1" s="183" t="s">
        <v>37</v>
      </c>
      <c r="C1" s="183"/>
      <c r="D1" s="156"/>
      <c r="E1" s="59"/>
      <c r="F1" s="59"/>
      <c r="G1" s="184" t="s">
        <v>141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34" s="24" customFormat="1" ht="39" customHeight="1" x14ac:dyDescent="0.15">
      <c r="A2" s="25" t="s">
        <v>12</v>
      </c>
      <c r="B2" s="25" t="s">
        <v>13</v>
      </c>
      <c r="C2" s="25" t="s">
        <v>66</v>
      </c>
      <c r="D2" s="3" t="s">
        <v>69</v>
      </c>
      <c r="E2" s="25" t="s">
        <v>74</v>
      </c>
      <c r="F2" s="25" t="s">
        <v>75</v>
      </c>
      <c r="G2" s="25" t="s">
        <v>76</v>
      </c>
      <c r="H2" s="25" t="s">
        <v>77</v>
      </c>
      <c r="I2" s="3" t="s">
        <v>78</v>
      </c>
      <c r="J2" s="25" t="s">
        <v>79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80</v>
      </c>
      <c r="P2" s="25" t="s">
        <v>81</v>
      </c>
      <c r="Q2" s="25" t="s">
        <v>82</v>
      </c>
      <c r="R2" s="25" t="s">
        <v>83</v>
      </c>
      <c r="S2" s="25" t="s">
        <v>84</v>
      </c>
    </row>
    <row r="3" spans="1:34" ht="12.75" customHeight="1" x14ac:dyDescent="0.2">
      <c r="A3" s="32" t="s">
        <v>147</v>
      </c>
      <c r="B3" s="32" t="s">
        <v>148</v>
      </c>
      <c r="C3" s="32" t="s">
        <v>149</v>
      </c>
      <c r="D3" s="32">
        <v>2</v>
      </c>
      <c r="E3" s="54" t="s">
        <v>29</v>
      </c>
      <c r="F3" s="54" t="s">
        <v>29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 t="s">
        <v>29</v>
      </c>
      <c r="T3" s="3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12.75" customHeight="1" x14ac:dyDescent="0.2">
      <c r="A4" s="32" t="s">
        <v>147</v>
      </c>
      <c r="B4" s="32" t="s">
        <v>156</v>
      </c>
      <c r="C4" s="32" t="s">
        <v>157</v>
      </c>
      <c r="D4" s="32">
        <v>2</v>
      </c>
      <c r="E4" s="54" t="s">
        <v>29</v>
      </c>
      <c r="F4" s="54" t="s">
        <v>29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29</v>
      </c>
      <c r="T4" s="3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12.75" customHeight="1" x14ac:dyDescent="0.2">
      <c r="A5" s="32" t="s">
        <v>147</v>
      </c>
      <c r="B5" s="32" t="s">
        <v>158</v>
      </c>
      <c r="C5" s="32" t="s">
        <v>159</v>
      </c>
      <c r="D5" s="32">
        <v>2</v>
      </c>
      <c r="E5" s="54" t="s">
        <v>29</v>
      </c>
      <c r="F5" s="54" t="s">
        <v>29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 t="s">
        <v>29</v>
      </c>
      <c r="T5" s="3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ht="12.75" customHeight="1" x14ac:dyDescent="0.2">
      <c r="A6" s="32" t="s">
        <v>147</v>
      </c>
      <c r="B6" s="32" t="s">
        <v>160</v>
      </c>
      <c r="C6" s="32" t="s">
        <v>161</v>
      </c>
      <c r="D6" s="32">
        <v>1</v>
      </c>
      <c r="E6" s="54" t="s">
        <v>29</v>
      </c>
      <c r="F6" s="54" t="s">
        <v>29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 t="s">
        <v>29</v>
      </c>
      <c r="T6" s="3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2.75" customHeight="1" x14ac:dyDescent="0.2">
      <c r="A7" s="32" t="s">
        <v>147</v>
      </c>
      <c r="B7" s="32" t="s">
        <v>162</v>
      </c>
      <c r="C7" s="32" t="s">
        <v>163</v>
      </c>
      <c r="D7" s="32">
        <v>1</v>
      </c>
      <c r="E7" s="54" t="s">
        <v>29</v>
      </c>
      <c r="F7" s="54" t="s">
        <v>29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 t="s">
        <v>29</v>
      </c>
      <c r="T7" s="3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12.75" customHeight="1" x14ac:dyDescent="0.2">
      <c r="A8" s="32" t="s">
        <v>147</v>
      </c>
      <c r="B8" s="32" t="s">
        <v>164</v>
      </c>
      <c r="C8" s="32" t="s">
        <v>165</v>
      </c>
      <c r="D8" s="32">
        <v>1</v>
      </c>
      <c r="E8" s="54" t="s">
        <v>29</v>
      </c>
      <c r="F8" s="54" t="s">
        <v>29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 t="s">
        <v>29</v>
      </c>
      <c r="T8" s="3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12.75" customHeight="1" x14ac:dyDescent="0.2">
      <c r="A9" s="32" t="s">
        <v>147</v>
      </c>
      <c r="B9" s="32" t="s">
        <v>166</v>
      </c>
      <c r="C9" s="32" t="s">
        <v>167</v>
      </c>
      <c r="D9" s="32">
        <v>1</v>
      </c>
      <c r="E9" s="54" t="s">
        <v>29</v>
      </c>
      <c r="F9" s="54" t="s">
        <v>29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 t="s">
        <v>29</v>
      </c>
      <c r="T9" s="3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 customHeight="1" x14ac:dyDescent="0.2">
      <c r="A10" s="135" t="s">
        <v>147</v>
      </c>
      <c r="B10" s="135" t="s">
        <v>168</v>
      </c>
      <c r="C10" s="135" t="s">
        <v>169</v>
      </c>
      <c r="D10" s="135">
        <v>1</v>
      </c>
      <c r="E10" s="130" t="s">
        <v>29</v>
      </c>
      <c r="F10" s="130" t="s">
        <v>29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 t="s">
        <v>29</v>
      </c>
      <c r="T10" s="3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x14ac:dyDescent="0.2">
      <c r="A11" s="32"/>
      <c r="B11" s="33">
        <f>COUNTA(B3:B10)</f>
        <v>8</v>
      </c>
      <c r="C11" s="59"/>
      <c r="D11" s="155"/>
      <c r="E11" s="33">
        <f t="shared" ref="E11:S11" si="0">COUNTIF(E3:E10,"Yes")</f>
        <v>8</v>
      </c>
      <c r="F11" s="33">
        <f t="shared" si="0"/>
        <v>8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8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2">
      <c r="A13" s="32" t="s">
        <v>174</v>
      </c>
      <c r="B13" s="32" t="s">
        <v>175</v>
      </c>
      <c r="C13" s="32" t="s">
        <v>176</v>
      </c>
      <c r="D13" s="32">
        <v>1</v>
      </c>
      <c r="E13" s="54" t="s">
        <v>29</v>
      </c>
      <c r="F13" s="54" t="s">
        <v>29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 t="s">
        <v>29</v>
      </c>
    </row>
    <row r="14" spans="1:34" x14ac:dyDescent="0.2">
      <c r="A14" s="32" t="s">
        <v>174</v>
      </c>
      <c r="B14" s="32" t="s">
        <v>177</v>
      </c>
      <c r="C14" s="32" t="s">
        <v>178</v>
      </c>
      <c r="D14" s="32">
        <v>1</v>
      </c>
      <c r="E14" s="54" t="s">
        <v>29</v>
      </c>
      <c r="F14" s="54" t="s">
        <v>29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 t="s">
        <v>29</v>
      </c>
    </row>
    <row r="15" spans="1:34" x14ac:dyDescent="0.2">
      <c r="A15" s="32" t="s">
        <v>174</v>
      </c>
      <c r="B15" s="32" t="s">
        <v>179</v>
      </c>
      <c r="C15" s="32" t="s">
        <v>180</v>
      </c>
      <c r="D15" s="32">
        <v>1</v>
      </c>
      <c r="E15" s="54" t="s">
        <v>29</v>
      </c>
      <c r="F15" s="54" t="s">
        <v>29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 t="s">
        <v>29</v>
      </c>
    </row>
    <row r="16" spans="1:34" ht="18" x14ac:dyDescent="0.2">
      <c r="A16" s="32" t="s">
        <v>174</v>
      </c>
      <c r="B16" s="32" t="s">
        <v>181</v>
      </c>
      <c r="C16" s="32" t="s">
        <v>182</v>
      </c>
      <c r="D16" s="32">
        <v>2</v>
      </c>
      <c r="E16" s="54" t="s">
        <v>29</v>
      </c>
      <c r="F16" s="54" t="s">
        <v>29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 t="s">
        <v>29</v>
      </c>
    </row>
    <row r="17" spans="1:19" ht="18" x14ac:dyDescent="0.2">
      <c r="A17" s="32" t="s">
        <v>174</v>
      </c>
      <c r="B17" s="32" t="s">
        <v>183</v>
      </c>
      <c r="C17" s="32" t="s">
        <v>184</v>
      </c>
      <c r="D17" s="32">
        <v>1</v>
      </c>
      <c r="E17" s="54" t="s">
        <v>29</v>
      </c>
      <c r="F17" s="54" t="s">
        <v>29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 t="s">
        <v>29</v>
      </c>
    </row>
    <row r="18" spans="1:19" x14ac:dyDescent="0.2">
      <c r="A18" s="32" t="s">
        <v>174</v>
      </c>
      <c r="B18" s="32" t="s">
        <v>185</v>
      </c>
      <c r="C18" s="32" t="s">
        <v>186</v>
      </c>
      <c r="D18" s="32">
        <v>1</v>
      </c>
      <c r="E18" s="54" t="s">
        <v>29</v>
      </c>
      <c r="F18" s="54" t="s">
        <v>29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 t="s">
        <v>29</v>
      </c>
    </row>
    <row r="19" spans="1:19" ht="18" x14ac:dyDescent="0.2">
      <c r="A19" s="32" t="s">
        <v>174</v>
      </c>
      <c r="B19" s="32" t="s">
        <v>187</v>
      </c>
      <c r="C19" s="32" t="s">
        <v>188</v>
      </c>
      <c r="D19" s="32">
        <v>1</v>
      </c>
      <c r="E19" s="54" t="s">
        <v>29</v>
      </c>
      <c r="F19" s="54" t="s">
        <v>29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 t="s">
        <v>29</v>
      </c>
    </row>
    <row r="20" spans="1:19" x14ac:dyDescent="0.2">
      <c r="A20" s="32" t="s">
        <v>174</v>
      </c>
      <c r="B20" s="32" t="s">
        <v>189</v>
      </c>
      <c r="C20" s="32" t="s">
        <v>190</v>
      </c>
      <c r="D20" s="32">
        <v>1</v>
      </c>
      <c r="E20" s="54" t="s">
        <v>29</v>
      </c>
      <c r="F20" s="54" t="s">
        <v>29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 t="s">
        <v>29</v>
      </c>
    </row>
    <row r="21" spans="1:19" x14ac:dyDescent="0.2">
      <c r="A21" s="32" t="s">
        <v>174</v>
      </c>
      <c r="B21" s="32" t="s">
        <v>191</v>
      </c>
      <c r="C21" s="32" t="s">
        <v>192</v>
      </c>
      <c r="D21" s="32">
        <v>1</v>
      </c>
      <c r="E21" s="54" t="s">
        <v>29</v>
      </c>
      <c r="F21" s="54" t="s">
        <v>29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 t="s">
        <v>29</v>
      </c>
    </row>
    <row r="22" spans="1:19" x14ac:dyDescent="0.2">
      <c r="A22" s="32" t="s">
        <v>174</v>
      </c>
      <c r="B22" s="32" t="s">
        <v>195</v>
      </c>
      <c r="C22" s="32" t="s">
        <v>196</v>
      </c>
      <c r="D22" s="32">
        <v>1</v>
      </c>
      <c r="E22" s="54" t="s">
        <v>29</v>
      </c>
      <c r="F22" s="54" t="s">
        <v>29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 t="s">
        <v>29</v>
      </c>
    </row>
    <row r="23" spans="1:19" x14ac:dyDescent="0.2">
      <c r="A23" s="32" t="s">
        <v>174</v>
      </c>
      <c r="B23" s="32" t="s">
        <v>201</v>
      </c>
      <c r="C23" s="32" t="s">
        <v>202</v>
      </c>
      <c r="D23" s="32">
        <v>2</v>
      </c>
      <c r="E23" s="54" t="s">
        <v>29</v>
      </c>
      <c r="F23" s="54" t="s">
        <v>29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 t="s">
        <v>29</v>
      </c>
    </row>
    <row r="24" spans="1:19" x14ac:dyDescent="0.2">
      <c r="A24" s="32" t="s">
        <v>174</v>
      </c>
      <c r="B24" s="32" t="s">
        <v>203</v>
      </c>
      <c r="C24" s="32" t="s">
        <v>204</v>
      </c>
      <c r="D24" s="32">
        <v>2</v>
      </c>
      <c r="E24" s="54" t="s">
        <v>29</v>
      </c>
      <c r="F24" s="54" t="s">
        <v>29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 t="s">
        <v>29</v>
      </c>
    </row>
    <row r="25" spans="1:19" x14ac:dyDescent="0.2">
      <c r="A25" s="32" t="s">
        <v>174</v>
      </c>
      <c r="B25" s="32" t="s">
        <v>205</v>
      </c>
      <c r="C25" s="32" t="s">
        <v>206</v>
      </c>
      <c r="D25" s="32">
        <v>2</v>
      </c>
      <c r="E25" s="54" t="s">
        <v>29</v>
      </c>
      <c r="F25" s="54" t="s">
        <v>29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 t="s">
        <v>29</v>
      </c>
    </row>
    <row r="26" spans="1:19" x14ac:dyDescent="0.2">
      <c r="A26" s="32" t="s">
        <v>174</v>
      </c>
      <c r="B26" s="32" t="s">
        <v>207</v>
      </c>
      <c r="C26" s="32" t="s">
        <v>208</v>
      </c>
      <c r="D26" s="32">
        <v>1</v>
      </c>
      <c r="E26" s="54" t="s">
        <v>29</v>
      </c>
      <c r="F26" s="54" t="s">
        <v>29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 t="s">
        <v>29</v>
      </c>
    </row>
    <row r="27" spans="1:19" ht="18" x14ac:dyDescent="0.2">
      <c r="A27" s="32" t="s">
        <v>174</v>
      </c>
      <c r="B27" s="32" t="s">
        <v>209</v>
      </c>
      <c r="C27" s="32" t="s">
        <v>210</v>
      </c>
      <c r="D27" s="32">
        <v>1</v>
      </c>
      <c r="E27" s="54" t="s">
        <v>29</v>
      </c>
      <c r="F27" s="54" t="s">
        <v>29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 t="s">
        <v>29</v>
      </c>
    </row>
    <row r="28" spans="1:19" x14ac:dyDescent="0.2">
      <c r="A28" s="135" t="s">
        <v>174</v>
      </c>
      <c r="B28" s="135" t="s">
        <v>211</v>
      </c>
      <c r="C28" s="135" t="s">
        <v>212</v>
      </c>
      <c r="D28" s="135">
        <v>1</v>
      </c>
      <c r="E28" s="130" t="s">
        <v>29</v>
      </c>
      <c r="F28" s="130" t="s">
        <v>29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 t="s">
        <v>29</v>
      </c>
    </row>
    <row r="29" spans="1:19" x14ac:dyDescent="0.2">
      <c r="A29" s="32"/>
      <c r="B29" s="33">
        <f>COUNTA(B13:B28)</f>
        <v>16</v>
      </c>
      <c r="C29" s="59"/>
      <c r="D29" s="155"/>
      <c r="E29" s="33">
        <f t="shared" ref="E29:S29" si="1">COUNTIF(E13:E28,"Yes")</f>
        <v>16</v>
      </c>
      <c r="F29" s="33">
        <f t="shared" si="1"/>
        <v>16</v>
      </c>
      <c r="G29" s="33">
        <f t="shared" si="1"/>
        <v>0</v>
      </c>
      <c r="H29" s="33">
        <f t="shared" si="1"/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3">
        <f t="shared" si="1"/>
        <v>0</v>
      </c>
      <c r="M29" s="33">
        <f t="shared" si="1"/>
        <v>0</v>
      </c>
      <c r="N29" s="33">
        <f t="shared" si="1"/>
        <v>0</v>
      </c>
      <c r="O29" s="33">
        <f t="shared" si="1"/>
        <v>0</v>
      </c>
      <c r="P29" s="33">
        <f t="shared" si="1"/>
        <v>0</v>
      </c>
      <c r="Q29" s="33">
        <f t="shared" si="1"/>
        <v>0</v>
      </c>
      <c r="R29" s="33">
        <f t="shared" si="1"/>
        <v>0</v>
      </c>
      <c r="S29" s="33">
        <f t="shared" si="1"/>
        <v>16</v>
      </c>
    </row>
    <row r="30" spans="1:19" x14ac:dyDescent="0.2">
      <c r="A30" s="32"/>
      <c r="B30" s="4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">
      <c r="A31" s="32" t="s">
        <v>216</v>
      </c>
      <c r="B31" s="32" t="s">
        <v>221</v>
      </c>
      <c r="C31" s="32" t="s">
        <v>222</v>
      </c>
      <c r="D31" s="32">
        <v>2</v>
      </c>
      <c r="E31" s="54" t="s">
        <v>29</v>
      </c>
      <c r="F31" s="54" t="s">
        <v>29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 t="s">
        <v>29</v>
      </c>
    </row>
    <row r="32" spans="1:19" ht="12.75" customHeight="1" x14ac:dyDescent="0.2">
      <c r="A32" s="135" t="s">
        <v>216</v>
      </c>
      <c r="B32" s="135" t="s">
        <v>223</v>
      </c>
      <c r="C32" s="135" t="s">
        <v>224</v>
      </c>
      <c r="D32" s="135">
        <v>2</v>
      </c>
      <c r="E32" s="130" t="s">
        <v>29</v>
      </c>
      <c r="F32" s="130" t="s">
        <v>29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 t="s">
        <v>29</v>
      </c>
    </row>
    <row r="33" spans="1:19" x14ac:dyDescent="0.2">
      <c r="A33" s="32"/>
      <c r="B33" s="33">
        <f>COUNTA(B31:B32)</f>
        <v>2</v>
      </c>
      <c r="C33" s="59"/>
      <c r="D33" s="155"/>
      <c r="E33" s="33">
        <f t="shared" ref="E33:S33" si="2">COUNTIF(E31:E32,"Yes")</f>
        <v>2</v>
      </c>
      <c r="F33" s="33">
        <f t="shared" si="2"/>
        <v>2</v>
      </c>
      <c r="G33" s="33">
        <f t="shared" si="2"/>
        <v>0</v>
      </c>
      <c r="H33" s="33">
        <f t="shared" si="2"/>
        <v>0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0</v>
      </c>
      <c r="R33" s="33">
        <f t="shared" si="2"/>
        <v>0</v>
      </c>
      <c r="S33" s="33">
        <f t="shared" si="2"/>
        <v>2</v>
      </c>
    </row>
    <row r="34" spans="1:19" x14ac:dyDescent="0.2">
      <c r="A34" s="50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x14ac:dyDescent="0.2">
      <c r="A35" s="50"/>
      <c r="D35" s="99"/>
      <c r="E35" s="100"/>
      <c r="F35" s="100"/>
      <c r="G35" s="116" t="s">
        <v>65</v>
      </c>
      <c r="H35" s="100"/>
      <c r="I35" s="10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x14ac:dyDescent="0.2">
      <c r="A36" s="50"/>
      <c r="B36" s="89"/>
      <c r="C36" s="101"/>
      <c r="D36" s="101"/>
      <c r="E36" s="102"/>
      <c r="F36" s="103"/>
      <c r="G36" s="104" t="s">
        <v>99</v>
      </c>
      <c r="H36" s="95">
        <f>SUM(B11+B29+B33)</f>
        <v>26</v>
      </c>
      <c r="I36" s="10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x14ac:dyDescent="0.2">
      <c r="B37" s="88"/>
      <c r="C37" s="101"/>
      <c r="D37" s="101"/>
      <c r="E37" s="102"/>
      <c r="F37" s="102"/>
      <c r="G37" s="105" t="s">
        <v>102</v>
      </c>
      <c r="H37" s="95">
        <f>SUM(E11+E29+E33)</f>
        <v>26</v>
      </c>
      <c r="I37" s="101"/>
    </row>
    <row r="38" spans="1:19" x14ac:dyDescent="0.2">
      <c r="B38" s="88"/>
      <c r="C38" s="101"/>
      <c r="D38" s="101"/>
      <c r="E38" s="102"/>
      <c r="F38" s="102"/>
      <c r="G38" s="105" t="s">
        <v>103</v>
      </c>
      <c r="H38" s="95">
        <f>SUM(F11+F29+F33)</f>
        <v>26</v>
      </c>
      <c r="I38" s="101"/>
    </row>
    <row r="39" spans="1:19" x14ac:dyDescent="0.2">
      <c r="B39" s="88"/>
      <c r="C39" s="101"/>
      <c r="D39" s="101"/>
      <c r="E39" s="102"/>
      <c r="F39" s="102"/>
      <c r="G39" s="105"/>
      <c r="H39" s="95"/>
      <c r="I39" s="101"/>
    </row>
    <row r="40" spans="1:19" x14ac:dyDescent="0.2">
      <c r="B40" s="88"/>
      <c r="C40" s="101"/>
      <c r="D40" s="101"/>
      <c r="E40" s="101"/>
      <c r="F40" s="101"/>
      <c r="G40" s="116" t="s">
        <v>104</v>
      </c>
      <c r="H40" s="101"/>
      <c r="I40" s="101"/>
    </row>
    <row r="41" spans="1:19" x14ac:dyDescent="0.2">
      <c r="B41" s="88"/>
      <c r="C41" s="99"/>
      <c r="D41" s="99"/>
      <c r="E41" s="101"/>
      <c r="F41" s="101"/>
      <c r="G41" s="101"/>
      <c r="H41" s="106" t="s">
        <v>94</v>
      </c>
      <c r="I41" s="106" t="s">
        <v>105</v>
      </c>
    </row>
    <row r="42" spans="1:19" x14ac:dyDescent="0.2">
      <c r="B42" s="88"/>
      <c r="C42" s="101"/>
      <c r="D42" s="101"/>
      <c r="E42" s="101"/>
      <c r="F42" s="101"/>
      <c r="G42" s="107" t="s">
        <v>110</v>
      </c>
      <c r="H42" s="95">
        <f>SUM(G11+G29+G33)</f>
        <v>0</v>
      </c>
      <c r="I42" s="109">
        <f>H42/(H55)</f>
        <v>0</v>
      </c>
    </row>
    <row r="43" spans="1:19" x14ac:dyDescent="0.2">
      <c r="B43" s="88"/>
      <c r="C43" s="101"/>
      <c r="D43" s="101"/>
      <c r="E43" s="101"/>
      <c r="F43" s="101"/>
      <c r="G43" s="107" t="s">
        <v>111</v>
      </c>
      <c r="H43" s="95">
        <f>SUM(H11+H29+H33)</f>
        <v>0</v>
      </c>
      <c r="I43" s="109">
        <f>H43/H55</f>
        <v>0</v>
      </c>
    </row>
    <row r="44" spans="1:19" x14ac:dyDescent="0.2">
      <c r="B44" s="88"/>
      <c r="C44" s="101"/>
      <c r="D44" s="101"/>
      <c r="E44" s="101"/>
      <c r="F44" s="101"/>
      <c r="G44" s="107" t="s">
        <v>112</v>
      </c>
      <c r="H44" s="95">
        <f>SUM(I11+I29+I33)</f>
        <v>0</v>
      </c>
      <c r="I44" s="109">
        <f>H44/H55</f>
        <v>0</v>
      </c>
    </row>
    <row r="45" spans="1:19" x14ac:dyDescent="0.2">
      <c r="B45" s="88"/>
      <c r="C45" s="101"/>
      <c r="D45" s="101"/>
      <c r="E45" s="101"/>
      <c r="F45" s="101"/>
      <c r="G45" s="107" t="s">
        <v>113</v>
      </c>
      <c r="H45" s="95">
        <f>SUM(J11+J29+J33)</f>
        <v>0</v>
      </c>
      <c r="I45" s="109">
        <f>H45/H55</f>
        <v>0</v>
      </c>
    </row>
    <row r="46" spans="1:19" x14ac:dyDescent="0.2">
      <c r="B46" s="88"/>
      <c r="C46" s="101"/>
      <c r="D46" s="101"/>
      <c r="E46" s="101"/>
      <c r="F46" s="101"/>
      <c r="G46" s="107" t="s">
        <v>114</v>
      </c>
      <c r="H46" s="95">
        <f>SUM(K11+K29+K33)</f>
        <v>0</v>
      </c>
      <c r="I46" s="109">
        <f>H46/H55</f>
        <v>0</v>
      </c>
    </row>
    <row r="47" spans="1:19" x14ac:dyDescent="0.2">
      <c r="B47" s="88"/>
      <c r="C47" s="101"/>
      <c r="D47" s="101"/>
      <c r="E47" s="101"/>
      <c r="F47" s="101"/>
      <c r="G47" s="107" t="s">
        <v>115</v>
      </c>
      <c r="H47" s="95">
        <f>SUM(L11+L29+L33)</f>
        <v>0</v>
      </c>
      <c r="I47" s="109">
        <f>H47/H55</f>
        <v>0</v>
      </c>
    </row>
    <row r="48" spans="1:19" x14ac:dyDescent="0.2">
      <c r="B48" s="88"/>
      <c r="C48" s="101"/>
      <c r="D48" s="101"/>
      <c r="E48" s="101"/>
      <c r="F48" s="101"/>
      <c r="G48" s="107" t="s">
        <v>116</v>
      </c>
      <c r="H48" s="95">
        <f>SUM(M11+M29+M33)</f>
        <v>0</v>
      </c>
      <c r="I48" s="109">
        <f>H48/H55</f>
        <v>0</v>
      </c>
    </row>
    <row r="49" spans="2:9" x14ac:dyDescent="0.2">
      <c r="B49" s="88"/>
      <c r="C49" s="101"/>
      <c r="D49" s="101"/>
      <c r="E49" s="101"/>
      <c r="F49" s="101"/>
      <c r="G49" s="107" t="s">
        <v>117</v>
      </c>
      <c r="H49" s="95">
        <f>SUM(N11+N29+N33)</f>
        <v>0</v>
      </c>
      <c r="I49" s="109">
        <f>H49/H55</f>
        <v>0</v>
      </c>
    </row>
    <row r="50" spans="2:9" x14ac:dyDescent="0.2">
      <c r="B50" s="88"/>
      <c r="C50" s="101"/>
      <c r="D50" s="101"/>
      <c r="E50" s="101"/>
      <c r="F50" s="101"/>
      <c r="G50" s="107" t="s">
        <v>118</v>
      </c>
      <c r="H50" s="95">
        <f>SUM(O11+O29+O33)</f>
        <v>0</v>
      </c>
      <c r="I50" s="109">
        <f>H50/H55</f>
        <v>0</v>
      </c>
    </row>
    <row r="51" spans="2:9" x14ac:dyDescent="0.2">
      <c r="B51" s="88"/>
      <c r="C51" s="101"/>
      <c r="D51" s="101"/>
      <c r="E51" s="101"/>
      <c r="F51" s="101"/>
      <c r="G51" s="107" t="s">
        <v>119</v>
      </c>
      <c r="H51" s="95">
        <f>SUM(P11+P29+P33)</f>
        <v>0</v>
      </c>
      <c r="I51" s="109">
        <f>H51/H55</f>
        <v>0</v>
      </c>
    </row>
    <row r="52" spans="2:9" x14ac:dyDescent="0.2">
      <c r="B52" s="88"/>
      <c r="C52" s="101"/>
      <c r="D52" s="101"/>
      <c r="E52" s="101"/>
      <c r="F52" s="101"/>
      <c r="G52" s="107" t="s">
        <v>120</v>
      </c>
      <c r="H52" s="95">
        <f>SUM(Q11+Q29+Q33)</f>
        <v>0</v>
      </c>
      <c r="I52" s="109">
        <f>H52/H55</f>
        <v>0</v>
      </c>
    </row>
    <row r="53" spans="2:9" x14ac:dyDescent="0.2">
      <c r="B53" s="88"/>
      <c r="C53" s="101"/>
      <c r="D53" s="101"/>
      <c r="E53" s="101"/>
      <c r="F53" s="101"/>
      <c r="G53" s="107" t="s">
        <v>121</v>
      </c>
      <c r="H53" s="95">
        <f>SUM(R11+R29+R33)</f>
        <v>0</v>
      </c>
      <c r="I53" s="109">
        <f>H53/H55</f>
        <v>0</v>
      </c>
    </row>
    <row r="54" spans="2:9" x14ac:dyDescent="0.2">
      <c r="B54" s="88"/>
      <c r="C54" s="101"/>
      <c r="D54" s="101"/>
      <c r="E54" s="101"/>
      <c r="F54" s="101"/>
      <c r="G54" s="107" t="s">
        <v>122</v>
      </c>
      <c r="H54" s="119">
        <f>SUM(S11+S29+S33)</f>
        <v>26</v>
      </c>
      <c r="I54" s="111">
        <f>H54/H55</f>
        <v>1</v>
      </c>
    </row>
    <row r="55" spans="2:9" x14ac:dyDescent="0.2">
      <c r="B55" s="88"/>
      <c r="C55" s="101"/>
      <c r="D55" s="101"/>
      <c r="E55" s="101"/>
      <c r="F55" s="101"/>
      <c r="G55" s="107"/>
      <c r="H55" s="118">
        <f>SUM(H42:H54)</f>
        <v>26</v>
      </c>
      <c r="I55" s="110">
        <f>SUM(I42:I54)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Georgia Beaches</oddHeader>
    <oddFooter>&amp;R&amp;P of &amp;N</oddFooter>
  </headerFooter>
  <rowBreaks count="1" manualBreakCount="1">
    <brk id="3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0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8.2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25" t="s">
        <v>85</v>
      </c>
      <c r="F1" s="26" t="s">
        <v>86</v>
      </c>
      <c r="G1" s="26" t="s">
        <v>87</v>
      </c>
      <c r="H1" s="27" t="s">
        <v>88</v>
      </c>
      <c r="I1" s="25" t="s">
        <v>89</v>
      </c>
      <c r="J1" s="25" t="s">
        <v>90</v>
      </c>
      <c r="K1" s="25" t="s">
        <v>91</v>
      </c>
    </row>
    <row r="2" spans="1:11" ht="12.75" customHeight="1" x14ac:dyDescent="0.15">
      <c r="A2" s="167" t="s">
        <v>147</v>
      </c>
      <c r="B2" s="167" t="s">
        <v>150</v>
      </c>
      <c r="C2" s="167" t="s">
        <v>151</v>
      </c>
      <c r="D2" s="167">
        <v>2</v>
      </c>
      <c r="E2" s="168" t="s">
        <v>33</v>
      </c>
      <c r="F2" s="169">
        <v>40544</v>
      </c>
      <c r="G2" s="169">
        <v>40908</v>
      </c>
      <c r="H2" s="168">
        <v>365</v>
      </c>
      <c r="I2" s="167" t="s">
        <v>31</v>
      </c>
      <c r="J2" s="167" t="s">
        <v>32</v>
      </c>
      <c r="K2" s="167" t="s">
        <v>23</v>
      </c>
    </row>
    <row r="3" spans="1:11" ht="12.75" customHeight="1" x14ac:dyDescent="0.15">
      <c r="A3" s="69" t="s">
        <v>147</v>
      </c>
      <c r="B3" s="69" t="s">
        <v>162</v>
      </c>
      <c r="C3" s="69" t="s">
        <v>163</v>
      </c>
      <c r="D3" s="69">
        <v>1</v>
      </c>
      <c r="E3" s="69" t="s">
        <v>33</v>
      </c>
      <c r="F3" s="159">
        <v>40744</v>
      </c>
      <c r="G3" s="159">
        <v>40746</v>
      </c>
      <c r="H3" s="69">
        <v>3</v>
      </c>
      <c r="I3" s="69" t="s">
        <v>31</v>
      </c>
      <c r="J3" s="69" t="s">
        <v>32</v>
      </c>
      <c r="K3" s="69" t="s">
        <v>23</v>
      </c>
    </row>
    <row r="4" spans="1:11" ht="12.75" customHeight="1" x14ac:dyDescent="0.15">
      <c r="A4" s="69" t="s">
        <v>147</v>
      </c>
      <c r="B4" s="69" t="s">
        <v>164</v>
      </c>
      <c r="C4" s="69" t="s">
        <v>165</v>
      </c>
      <c r="D4" s="69">
        <v>1</v>
      </c>
      <c r="E4" s="69" t="s">
        <v>33</v>
      </c>
      <c r="F4" s="159">
        <v>40544</v>
      </c>
      <c r="G4" s="159">
        <v>40548</v>
      </c>
      <c r="H4" s="69">
        <v>5</v>
      </c>
      <c r="I4" s="69" t="s">
        <v>31</v>
      </c>
      <c r="J4" s="69" t="s">
        <v>32</v>
      </c>
      <c r="K4" s="69" t="s">
        <v>23</v>
      </c>
    </row>
    <row r="5" spans="1:11" ht="12.75" customHeight="1" x14ac:dyDescent="0.15">
      <c r="A5" s="69" t="s">
        <v>147</v>
      </c>
      <c r="B5" s="69" t="s">
        <v>164</v>
      </c>
      <c r="C5" s="69" t="s">
        <v>165</v>
      </c>
      <c r="D5" s="69">
        <v>1</v>
      </c>
      <c r="E5" s="69" t="s">
        <v>33</v>
      </c>
      <c r="F5" s="159">
        <v>40555</v>
      </c>
      <c r="G5" s="159">
        <v>40585</v>
      </c>
      <c r="H5" s="69">
        <v>31</v>
      </c>
      <c r="I5" s="69" t="s">
        <v>31</v>
      </c>
      <c r="J5" s="69" t="s">
        <v>32</v>
      </c>
      <c r="K5" s="69" t="s">
        <v>23</v>
      </c>
    </row>
    <row r="6" spans="1:11" ht="12.75" customHeight="1" x14ac:dyDescent="0.15">
      <c r="A6" s="69" t="s">
        <v>147</v>
      </c>
      <c r="B6" s="69" t="s">
        <v>164</v>
      </c>
      <c r="C6" s="69" t="s">
        <v>165</v>
      </c>
      <c r="D6" s="69">
        <v>1</v>
      </c>
      <c r="E6" s="69" t="s">
        <v>33</v>
      </c>
      <c r="F6" s="159">
        <v>40590</v>
      </c>
      <c r="G6" s="159">
        <v>40592</v>
      </c>
      <c r="H6" s="69">
        <v>3</v>
      </c>
      <c r="I6" s="69" t="s">
        <v>31</v>
      </c>
      <c r="J6" s="69" t="s">
        <v>32</v>
      </c>
      <c r="K6" s="69" t="s">
        <v>23</v>
      </c>
    </row>
    <row r="7" spans="1:11" ht="12.75" customHeight="1" x14ac:dyDescent="0.15">
      <c r="A7" s="69" t="s">
        <v>147</v>
      </c>
      <c r="B7" s="69" t="s">
        <v>164</v>
      </c>
      <c r="C7" s="69" t="s">
        <v>165</v>
      </c>
      <c r="D7" s="69">
        <v>1</v>
      </c>
      <c r="E7" s="69" t="s">
        <v>33</v>
      </c>
      <c r="F7" s="159">
        <v>40604</v>
      </c>
      <c r="G7" s="159">
        <v>40611</v>
      </c>
      <c r="H7" s="69">
        <v>8</v>
      </c>
      <c r="I7" s="69" t="s">
        <v>31</v>
      </c>
      <c r="J7" s="69" t="s">
        <v>32</v>
      </c>
      <c r="K7" s="69" t="s">
        <v>23</v>
      </c>
    </row>
    <row r="8" spans="1:11" ht="12.75" customHeight="1" x14ac:dyDescent="0.15">
      <c r="A8" s="69" t="s">
        <v>147</v>
      </c>
      <c r="B8" s="69" t="s">
        <v>164</v>
      </c>
      <c r="C8" s="69" t="s">
        <v>165</v>
      </c>
      <c r="D8" s="69">
        <v>1</v>
      </c>
      <c r="E8" s="69" t="s">
        <v>33</v>
      </c>
      <c r="F8" s="159">
        <v>40646</v>
      </c>
      <c r="G8" s="159">
        <v>40676</v>
      </c>
      <c r="H8" s="69">
        <v>31</v>
      </c>
      <c r="I8" s="69" t="s">
        <v>31</v>
      </c>
      <c r="J8" s="69" t="s">
        <v>32</v>
      </c>
      <c r="K8" s="69" t="s">
        <v>23</v>
      </c>
    </row>
    <row r="9" spans="1:11" ht="12.75" customHeight="1" x14ac:dyDescent="0.15">
      <c r="A9" s="69" t="s">
        <v>147</v>
      </c>
      <c r="B9" s="69" t="s">
        <v>164</v>
      </c>
      <c r="C9" s="69" t="s">
        <v>165</v>
      </c>
      <c r="D9" s="69">
        <v>1</v>
      </c>
      <c r="E9" s="69" t="s">
        <v>33</v>
      </c>
      <c r="F9" s="159">
        <v>40772</v>
      </c>
      <c r="G9" s="159">
        <v>40774</v>
      </c>
      <c r="H9" s="69">
        <v>3</v>
      </c>
      <c r="I9" s="69" t="s">
        <v>31</v>
      </c>
      <c r="J9" s="69" t="s">
        <v>32</v>
      </c>
      <c r="K9" s="69" t="s">
        <v>23</v>
      </c>
    </row>
    <row r="10" spans="1:11" ht="12.75" customHeight="1" x14ac:dyDescent="0.15">
      <c r="A10" s="70" t="s">
        <v>147</v>
      </c>
      <c r="B10" s="70" t="s">
        <v>168</v>
      </c>
      <c r="C10" s="70" t="s">
        <v>169</v>
      </c>
      <c r="D10" s="70">
        <v>1</v>
      </c>
      <c r="E10" s="70" t="s">
        <v>33</v>
      </c>
      <c r="F10" s="160">
        <v>40765</v>
      </c>
      <c r="G10" s="160">
        <v>40767</v>
      </c>
      <c r="H10" s="70">
        <v>3</v>
      </c>
      <c r="I10" s="70" t="s">
        <v>31</v>
      </c>
      <c r="J10" s="70" t="s">
        <v>32</v>
      </c>
      <c r="K10" s="70" t="s">
        <v>23</v>
      </c>
    </row>
    <row r="11" spans="1:11" ht="12.75" customHeight="1" x14ac:dyDescent="0.15">
      <c r="A11" s="32"/>
      <c r="B11" s="61">
        <f>SUM(IF(FREQUENCY(MATCH(B2:B10,B2:B10,0),MATCH(B2:B10,B2:B10,0))&gt;0,1))-1</f>
        <v>3</v>
      </c>
      <c r="C11" s="61"/>
      <c r="D11" s="61"/>
      <c r="E11" s="29">
        <f>COUNTA(E2:E10)-1</f>
        <v>8</v>
      </c>
      <c r="F11" s="29"/>
      <c r="G11" s="29"/>
      <c r="H11" s="29">
        <f>SUM(H2:H10)-365</f>
        <v>87</v>
      </c>
      <c r="I11" s="32"/>
      <c r="J11" s="32"/>
      <c r="K11" s="32"/>
    </row>
    <row r="12" spans="1:11" ht="9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2.75" customHeight="1" x14ac:dyDescent="0.15">
      <c r="A13" s="69" t="s">
        <v>174</v>
      </c>
      <c r="B13" s="69" t="s">
        <v>175</v>
      </c>
      <c r="C13" s="69" t="s">
        <v>176</v>
      </c>
      <c r="D13" s="69">
        <v>1</v>
      </c>
      <c r="E13" s="69" t="s">
        <v>33</v>
      </c>
      <c r="F13" s="159">
        <v>40562</v>
      </c>
      <c r="G13" s="159">
        <v>40564</v>
      </c>
      <c r="H13" s="69">
        <v>2</v>
      </c>
      <c r="I13" s="69" t="s">
        <v>31</v>
      </c>
      <c r="J13" s="69" t="s">
        <v>32</v>
      </c>
      <c r="K13" s="69" t="s">
        <v>23</v>
      </c>
    </row>
    <row r="14" spans="1:11" ht="12.75" customHeight="1" x14ac:dyDescent="0.15">
      <c r="A14" s="69" t="s">
        <v>174</v>
      </c>
      <c r="B14" s="69" t="s">
        <v>175</v>
      </c>
      <c r="C14" s="69" t="s">
        <v>176</v>
      </c>
      <c r="D14" s="69">
        <v>1</v>
      </c>
      <c r="E14" s="69" t="s">
        <v>33</v>
      </c>
      <c r="F14" s="159">
        <v>40842</v>
      </c>
      <c r="G14" s="159">
        <v>40844</v>
      </c>
      <c r="H14" s="69">
        <v>2</v>
      </c>
      <c r="I14" s="69" t="s">
        <v>31</v>
      </c>
      <c r="J14" s="69" t="s">
        <v>32</v>
      </c>
      <c r="K14" s="69" t="s">
        <v>23</v>
      </c>
    </row>
    <row r="15" spans="1:11" ht="12.75" customHeight="1" x14ac:dyDescent="0.15">
      <c r="A15" s="69" t="s">
        <v>174</v>
      </c>
      <c r="B15" s="69" t="s">
        <v>179</v>
      </c>
      <c r="C15" s="69" t="s">
        <v>180</v>
      </c>
      <c r="D15" s="69">
        <v>1</v>
      </c>
      <c r="E15" s="69" t="s">
        <v>33</v>
      </c>
      <c r="F15" s="159">
        <v>40562</v>
      </c>
      <c r="G15" s="159">
        <v>40564</v>
      </c>
      <c r="H15" s="69">
        <v>2</v>
      </c>
      <c r="I15" s="69" t="s">
        <v>31</v>
      </c>
      <c r="J15" s="69" t="s">
        <v>32</v>
      </c>
      <c r="K15" s="69" t="s">
        <v>23</v>
      </c>
    </row>
    <row r="16" spans="1:11" ht="12.75" customHeight="1" x14ac:dyDescent="0.15">
      <c r="A16" s="69" t="s">
        <v>174</v>
      </c>
      <c r="B16" s="69" t="s">
        <v>181</v>
      </c>
      <c r="C16" s="69" t="s">
        <v>182</v>
      </c>
      <c r="D16" s="69">
        <v>2</v>
      </c>
      <c r="E16" s="69" t="s">
        <v>33</v>
      </c>
      <c r="F16" s="159">
        <v>40682</v>
      </c>
      <c r="G16" s="159">
        <v>40688</v>
      </c>
      <c r="H16" s="69">
        <v>7</v>
      </c>
      <c r="I16" s="69" t="s">
        <v>31</v>
      </c>
      <c r="J16" s="69" t="s">
        <v>32</v>
      </c>
      <c r="K16" s="69" t="s">
        <v>23</v>
      </c>
    </row>
    <row r="17" spans="1:11" ht="12.75" customHeight="1" x14ac:dyDescent="0.15">
      <c r="A17" s="69" t="s">
        <v>174</v>
      </c>
      <c r="B17" s="69" t="s">
        <v>187</v>
      </c>
      <c r="C17" s="69" t="s">
        <v>188</v>
      </c>
      <c r="D17" s="69">
        <v>1</v>
      </c>
      <c r="E17" s="69" t="s">
        <v>33</v>
      </c>
      <c r="F17" s="159">
        <v>40562</v>
      </c>
      <c r="G17" s="159">
        <v>40564</v>
      </c>
      <c r="H17" s="69">
        <v>2</v>
      </c>
      <c r="I17" s="69" t="s">
        <v>31</v>
      </c>
      <c r="J17" s="69" t="s">
        <v>32</v>
      </c>
      <c r="K17" s="69" t="s">
        <v>23</v>
      </c>
    </row>
    <row r="18" spans="1:11" ht="12.75" customHeight="1" x14ac:dyDescent="0.15">
      <c r="A18" s="69" t="s">
        <v>174</v>
      </c>
      <c r="B18" s="69" t="s">
        <v>189</v>
      </c>
      <c r="C18" s="69" t="s">
        <v>190</v>
      </c>
      <c r="D18" s="69">
        <v>1</v>
      </c>
      <c r="E18" s="69" t="s">
        <v>33</v>
      </c>
      <c r="F18" s="159">
        <v>40548</v>
      </c>
      <c r="G18" s="159">
        <v>40550</v>
      </c>
      <c r="H18" s="69">
        <v>2</v>
      </c>
      <c r="I18" s="69" t="s">
        <v>31</v>
      </c>
      <c r="J18" s="69" t="s">
        <v>32</v>
      </c>
      <c r="K18" s="69" t="s">
        <v>23</v>
      </c>
    </row>
    <row r="19" spans="1:11" ht="12.75" customHeight="1" x14ac:dyDescent="0.15">
      <c r="A19" s="69" t="s">
        <v>174</v>
      </c>
      <c r="B19" s="69" t="s">
        <v>189</v>
      </c>
      <c r="C19" s="69" t="s">
        <v>190</v>
      </c>
      <c r="D19" s="69">
        <v>1</v>
      </c>
      <c r="E19" s="69" t="s">
        <v>33</v>
      </c>
      <c r="F19" s="159">
        <v>40604</v>
      </c>
      <c r="G19" s="159">
        <v>40606</v>
      </c>
      <c r="H19" s="69">
        <v>2</v>
      </c>
      <c r="I19" s="69" t="s">
        <v>31</v>
      </c>
      <c r="J19" s="69" t="s">
        <v>32</v>
      </c>
      <c r="K19" s="69" t="s">
        <v>23</v>
      </c>
    </row>
    <row r="20" spans="1:11" ht="12.75" customHeight="1" x14ac:dyDescent="0.15">
      <c r="A20" s="69" t="s">
        <v>174</v>
      </c>
      <c r="B20" s="69" t="s">
        <v>189</v>
      </c>
      <c r="C20" s="69" t="s">
        <v>190</v>
      </c>
      <c r="D20" s="69">
        <v>1</v>
      </c>
      <c r="E20" s="69" t="s">
        <v>33</v>
      </c>
      <c r="F20" s="159">
        <v>40618</v>
      </c>
      <c r="G20" s="159">
        <v>40683</v>
      </c>
      <c r="H20" s="69">
        <v>65</v>
      </c>
      <c r="I20" s="69" t="s">
        <v>31</v>
      </c>
      <c r="J20" s="69" t="s">
        <v>32</v>
      </c>
      <c r="K20" s="69" t="s">
        <v>23</v>
      </c>
    </row>
    <row r="21" spans="1:11" ht="12.75" customHeight="1" x14ac:dyDescent="0.15">
      <c r="A21" s="69" t="s">
        <v>174</v>
      </c>
      <c r="B21" s="69" t="s">
        <v>189</v>
      </c>
      <c r="C21" s="69" t="s">
        <v>190</v>
      </c>
      <c r="D21" s="69">
        <v>1</v>
      </c>
      <c r="E21" s="69" t="s">
        <v>33</v>
      </c>
      <c r="F21" s="159">
        <v>40765</v>
      </c>
      <c r="G21" s="159">
        <v>40774</v>
      </c>
      <c r="H21" s="69">
        <v>10</v>
      </c>
      <c r="I21" s="69" t="s">
        <v>31</v>
      </c>
      <c r="J21" s="69" t="s">
        <v>32</v>
      </c>
      <c r="K21" s="69" t="s">
        <v>23</v>
      </c>
    </row>
    <row r="22" spans="1:11" ht="12.75" customHeight="1" x14ac:dyDescent="0.15">
      <c r="A22" s="69" t="s">
        <v>174</v>
      </c>
      <c r="B22" s="69" t="s">
        <v>189</v>
      </c>
      <c r="C22" s="69" t="s">
        <v>190</v>
      </c>
      <c r="D22" s="69">
        <v>1</v>
      </c>
      <c r="E22" s="69" t="s">
        <v>33</v>
      </c>
      <c r="F22" s="159">
        <v>40814</v>
      </c>
      <c r="G22" s="159">
        <v>40821</v>
      </c>
      <c r="H22" s="69">
        <v>8</v>
      </c>
      <c r="I22" s="69" t="s">
        <v>31</v>
      </c>
      <c r="J22" s="69" t="s">
        <v>32</v>
      </c>
      <c r="K22" s="69" t="s">
        <v>23</v>
      </c>
    </row>
    <row r="23" spans="1:11" ht="12.75" customHeight="1" x14ac:dyDescent="0.15">
      <c r="A23" s="69" t="s">
        <v>174</v>
      </c>
      <c r="B23" s="69" t="s">
        <v>189</v>
      </c>
      <c r="C23" s="69" t="s">
        <v>190</v>
      </c>
      <c r="D23" s="69">
        <v>1</v>
      </c>
      <c r="E23" s="69" t="s">
        <v>33</v>
      </c>
      <c r="F23" s="159">
        <v>40842</v>
      </c>
      <c r="G23" s="159">
        <v>40849</v>
      </c>
      <c r="H23" s="69">
        <v>8</v>
      </c>
      <c r="I23" s="69" t="s">
        <v>31</v>
      </c>
      <c r="J23" s="69" t="s">
        <v>32</v>
      </c>
      <c r="K23" s="69" t="s">
        <v>23</v>
      </c>
    </row>
    <row r="24" spans="1:11" ht="12.75" customHeight="1" x14ac:dyDescent="0.15">
      <c r="A24" s="69" t="s">
        <v>174</v>
      </c>
      <c r="B24" s="69" t="s">
        <v>189</v>
      </c>
      <c r="C24" s="69" t="s">
        <v>190</v>
      </c>
      <c r="D24" s="69">
        <v>1</v>
      </c>
      <c r="E24" s="69" t="s">
        <v>33</v>
      </c>
      <c r="F24" s="159">
        <v>40856</v>
      </c>
      <c r="G24" s="159">
        <v>40891</v>
      </c>
      <c r="H24" s="69">
        <v>35</v>
      </c>
      <c r="I24" s="69" t="s">
        <v>31</v>
      </c>
      <c r="J24" s="69" t="s">
        <v>32</v>
      </c>
      <c r="K24" s="69" t="s">
        <v>23</v>
      </c>
    </row>
    <row r="25" spans="1:11" ht="12.75" customHeight="1" x14ac:dyDescent="0.15">
      <c r="A25" s="69" t="s">
        <v>174</v>
      </c>
      <c r="B25" s="69" t="s">
        <v>189</v>
      </c>
      <c r="C25" s="69" t="s">
        <v>190</v>
      </c>
      <c r="D25" s="69">
        <v>1</v>
      </c>
      <c r="E25" s="69" t="s">
        <v>33</v>
      </c>
      <c r="F25" s="159">
        <v>40898</v>
      </c>
      <c r="G25" s="159">
        <v>40905</v>
      </c>
      <c r="H25" s="69">
        <v>8</v>
      </c>
      <c r="I25" s="69" t="s">
        <v>31</v>
      </c>
      <c r="J25" s="69" t="s">
        <v>32</v>
      </c>
      <c r="K25" s="69" t="s">
        <v>23</v>
      </c>
    </row>
    <row r="26" spans="1:11" ht="12.75" customHeight="1" x14ac:dyDescent="0.15">
      <c r="A26" s="69" t="s">
        <v>174</v>
      </c>
      <c r="B26" s="69" t="s">
        <v>191</v>
      </c>
      <c r="C26" s="69" t="s">
        <v>192</v>
      </c>
      <c r="D26" s="69">
        <v>1</v>
      </c>
      <c r="E26" s="69" t="s">
        <v>33</v>
      </c>
      <c r="F26" s="159">
        <v>40632</v>
      </c>
      <c r="G26" s="159">
        <v>40634</v>
      </c>
      <c r="H26" s="69">
        <v>2</v>
      </c>
      <c r="I26" s="69" t="s">
        <v>31</v>
      </c>
      <c r="J26" s="69" t="s">
        <v>32</v>
      </c>
      <c r="K26" s="69" t="s">
        <v>23</v>
      </c>
    </row>
    <row r="27" spans="1:11" ht="12.75" customHeight="1" x14ac:dyDescent="0.15">
      <c r="A27" s="69" t="s">
        <v>174</v>
      </c>
      <c r="B27" s="69" t="s">
        <v>207</v>
      </c>
      <c r="C27" s="69" t="s">
        <v>208</v>
      </c>
      <c r="D27" s="69">
        <v>1</v>
      </c>
      <c r="E27" s="69" t="s">
        <v>33</v>
      </c>
      <c r="F27" s="159">
        <v>40716</v>
      </c>
      <c r="G27" s="159">
        <v>40718</v>
      </c>
      <c r="H27" s="69">
        <v>2</v>
      </c>
      <c r="I27" s="69" t="s">
        <v>31</v>
      </c>
      <c r="J27" s="69" t="s">
        <v>32</v>
      </c>
      <c r="K27" s="69" t="s">
        <v>23</v>
      </c>
    </row>
    <row r="28" spans="1:11" ht="12.75" customHeight="1" x14ac:dyDescent="0.15">
      <c r="A28" s="69" t="s">
        <v>174</v>
      </c>
      <c r="B28" s="69" t="s">
        <v>209</v>
      </c>
      <c r="C28" s="69" t="s">
        <v>210</v>
      </c>
      <c r="D28" s="69">
        <v>1</v>
      </c>
      <c r="E28" s="69" t="s">
        <v>33</v>
      </c>
      <c r="F28" s="159">
        <v>40544</v>
      </c>
      <c r="G28" s="159">
        <v>40548</v>
      </c>
      <c r="H28" s="69">
        <v>5</v>
      </c>
      <c r="I28" s="69" t="s">
        <v>31</v>
      </c>
      <c r="J28" s="69" t="s">
        <v>32</v>
      </c>
      <c r="K28" s="69" t="s">
        <v>23</v>
      </c>
    </row>
    <row r="29" spans="1:11" ht="12.75" customHeight="1" x14ac:dyDescent="0.15">
      <c r="A29" s="69" t="s">
        <v>174</v>
      </c>
      <c r="B29" s="69" t="s">
        <v>209</v>
      </c>
      <c r="C29" s="69" t="s">
        <v>210</v>
      </c>
      <c r="D29" s="69">
        <v>1</v>
      </c>
      <c r="E29" s="69" t="s">
        <v>33</v>
      </c>
      <c r="F29" s="159">
        <v>40555</v>
      </c>
      <c r="G29" s="159">
        <v>40564</v>
      </c>
      <c r="H29" s="69">
        <v>9</v>
      </c>
      <c r="I29" s="69" t="s">
        <v>31</v>
      </c>
      <c r="J29" s="69" t="s">
        <v>32</v>
      </c>
      <c r="K29" s="69" t="s">
        <v>23</v>
      </c>
    </row>
    <row r="30" spans="1:11" ht="12.75" customHeight="1" x14ac:dyDescent="0.15">
      <c r="A30" s="69" t="s">
        <v>174</v>
      </c>
      <c r="B30" s="69" t="s">
        <v>209</v>
      </c>
      <c r="C30" s="69" t="s">
        <v>210</v>
      </c>
      <c r="D30" s="69">
        <v>1</v>
      </c>
      <c r="E30" s="69" t="s">
        <v>33</v>
      </c>
      <c r="F30" s="159">
        <v>40569</v>
      </c>
      <c r="G30" s="159">
        <v>40576</v>
      </c>
      <c r="H30" s="69">
        <v>8</v>
      </c>
      <c r="I30" s="69" t="s">
        <v>31</v>
      </c>
      <c r="J30" s="69" t="s">
        <v>32</v>
      </c>
      <c r="K30" s="69" t="s">
        <v>23</v>
      </c>
    </row>
    <row r="31" spans="1:11" ht="12.75" customHeight="1" x14ac:dyDescent="0.15">
      <c r="A31" s="69" t="s">
        <v>174</v>
      </c>
      <c r="B31" s="69" t="s">
        <v>209</v>
      </c>
      <c r="C31" s="69" t="s">
        <v>210</v>
      </c>
      <c r="D31" s="69">
        <v>1</v>
      </c>
      <c r="E31" s="69" t="s">
        <v>33</v>
      </c>
      <c r="F31" s="159">
        <v>40583</v>
      </c>
      <c r="G31" s="159">
        <v>40627</v>
      </c>
      <c r="H31" s="69">
        <v>45</v>
      </c>
      <c r="I31" s="69" t="s">
        <v>31</v>
      </c>
      <c r="J31" s="69" t="s">
        <v>32</v>
      </c>
      <c r="K31" s="69" t="s">
        <v>23</v>
      </c>
    </row>
    <row r="32" spans="1:11" ht="12.75" customHeight="1" x14ac:dyDescent="0.15">
      <c r="A32" s="69" t="s">
        <v>174</v>
      </c>
      <c r="B32" s="69" t="s">
        <v>209</v>
      </c>
      <c r="C32" s="69" t="s">
        <v>210</v>
      </c>
      <c r="D32" s="69">
        <v>1</v>
      </c>
      <c r="E32" s="69" t="s">
        <v>33</v>
      </c>
      <c r="F32" s="159">
        <v>40632</v>
      </c>
      <c r="G32" s="159">
        <v>40674</v>
      </c>
      <c r="H32" s="69">
        <v>42</v>
      </c>
      <c r="I32" s="69" t="s">
        <v>31</v>
      </c>
      <c r="J32" s="69" t="s">
        <v>32</v>
      </c>
      <c r="K32" s="69" t="s">
        <v>23</v>
      </c>
    </row>
    <row r="33" spans="1:11" ht="12.75" customHeight="1" x14ac:dyDescent="0.15">
      <c r="A33" s="69" t="s">
        <v>174</v>
      </c>
      <c r="B33" s="69" t="s">
        <v>209</v>
      </c>
      <c r="C33" s="69" t="s">
        <v>210</v>
      </c>
      <c r="D33" s="69">
        <v>1</v>
      </c>
      <c r="E33" s="69" t="s">
        <v>33</v>
      </c>
      <c r="F33" s="159">
        <v>40765</v>
      </c>
      <c r="G33" s="159">
        <v>40767</v>
      </c>
      <c r="H33" s="69">
        <v>2</v>
      </c>
      <c r="I33" s="69" t="s">
        <v>31</v>
      </c>
      <c r="J33" s="69" t="s">
        <v>32</v>
      </c>
      <c r="K33" s="69" t="s">
        <v>23</v>
      </c>
    </row>
    <row r="34" spans="1:11" ht="12.75" customHeight="1" x14ac:dyDescent="0.15">
      <c r="A34" s="69" t="s">
        <v>174</v>
      </c>
      <c r="B34" s="69" t="s">
        <v>209</v>
      </c>
      <c r="C34" s="69" t="s">
        <v>210</v>
      </c>
      <c r="D34" s="69">
        <v>1</v>
      </c>
      <c r="E34" s="69" t="s">
        <v>33</v>
      </c>
      <c r="F34" s="159">
        <v>40779</v>
      </c>
      <c r="G34" s="159">
        <v>40793</v>
      </c>
      <c r="H34" s="69">
        <v>15</v>
      </c>
      <c r="I34" s="69" t="s">
        <v>31</v>
      </c>
      <c r="J34" s="69" t="s">
        <v>32</v>
      </c>
      <c r="K34" s="69" t="s">
        <v>23</v>
      </c>
    </row>
    <row r="35" spans="1:11" ht="12.75" customHeight="1" x14ac:dyDescent="0.15">
      <c r="A35" s="69" t="s">
        <v>174</v>
      </c>
      <c r="B35" s="69" t="s">
        <v>209</v>
      </c>
      <c r="C35" s="69" t="s">
        <v>210</v>
      </c>
      <c r="D35" s="69">
        <v>1</v>
      </c>
      <c r="E35" s="69" t="s">
        <v>33</v>
      </c>
      <c r="F35" s="159">
        <v>40835</v>
      </c>
      <c r="G35" s="159">
        <v>40842</v>
      </c>
      <c r="H35" s="69">
        <v>8</v>
      </c>
      <c r="I35" s="69" t="s">
        <v>31</v>
      </c>
      <c r="J35" s="69" t="s">
        <v>32</v>
      </c>
      <c r="K35" s="69" t="s">
        <v>23</v>
      </c>
    </row>
    <row r="36" spans="1:11" ht="12.75" customHeight="1" x14ac:dyDescent="0.15">
      <c r="A36" s="69" t="s">
        <v>174</v>
      </c>
      <c r="B36" s="69" t="s">
        <v>209</v>
      </c>
      <c r="C36" s="69" t="s">
        <v>210</v>
      </c>
      <c r="D36" s="69">
        <v>1</v>
      </c>
      <c r="E36" s="69" t="s">
        <v>33</v>
      </c>
      <c r="F36" s="159">
        <v>40849</v>
      </c>
      <c r="G36" s="159">
        <v>40908</v>
      </c>
      <c r="H36" s="69">
        <v>59</v>
      </c>
      <c r="I36" s="69" t="s">
        <v>31</v>
      </c>
      <c r="J36" s="69" t="s">
        <v>32</v>
      </c>
      <c r="K36" s="69" t="s">
        <v>23</v>
      </c>
    </row>
    <row r="37" spans="1:11" ht="12.75" customHeight="1" x14ac:dyDescent="0.15">
      <c r="A37" s="69" t="s">
        <v>174</v>
      </c>
      <c r="B37" s="69" t="s">
        <v>211</v>
      </c>
      <c r="C37" s="69" t="s">
        <v>212</v>
      </c>
      <c r="D37" s="69">
        <v>1</v>
      </c>
      <c r="E37" s="69" t="s">
        <v>33</v>
      </c>
      <c r="F37" s="159">
        <v>40562</v>
      </c>
      <c r="G37" s="159">
        <v>40564</v>
      </c>
      <c r="H37" s="69">
        <v>2</v>
      </c>
      <c r="I37" s="69" t="s">
        <v>31</v>
      </c>
      <c r="J37" s="69" t="s">
        <v>32</v>
      </c>
      <c r="K37" s="69" t="s">
        <v>23</v>
      </c>
    </row>
    <row r="38" spans="1:11" ht="12.75" customHeight="1" x14ac:dyDescent="0.15">
      <c r="A38" s="69" t="s">
        <v>174</v>
      </c>
      <c r="B38" s="69" t="s">
        <v>211</v>
      </c>
      <c r="C38" s="69" t="s">
        <v>212</v>
      </c>
      <c r="D38" s="69">
        <v>1</v>
      </c>
      <c r="E38" s="69" t="s">
        <v>33</v>
      </c>
      <c r="F38" s="159">
        <v>40653</v>
      </c>
      <c r="G38" s="159">
        <v>40660</v>
      </c>
      <c r="H38" s="69">
        <v>8</v>
      </c>
      <c r="I38" s="69" t="s">
        <v>31</v>
      </c>
      <c r="J38" s="69" t="s">
        <v>32</v>
      </c>
      <c r="K38" s="69" t="s">
        <v>23</v>
      </c>
    </row>
    <row r="39" spans="1:11" ht="12.75" customHeight="1" x14ac:dyDescent="0.15">
      <c r="A39" s="69" t="s">
        <v>174</v>
      </c>
      <c r="B39" s="69" t="s">
        <v>211</v>
      </c>
      <c r="C39" s="69" t="s">
        <v>212</v>
      </c>
      <c r="D39" s="69">
        <v>1</v>
      </c>
      <c r="E39" s="69" t="s">
        <v>33</v>
      </c>
      <c r="F39" s="159">
        <v>40688</v>
      </c>
      <c r="G39" s="159">
        <v>40690</v>
      </c>
      <c r="H39" s="69">
        <v>2</v>
      </c>
      <c r="I39" s="69" t="s">
        <v>31</v>
      </c>
      <c r="J39" s="69" t="s">
        <v>32</v>
      </c>
      <c r="K39" s="69" t="s">
        <v>23</v>
      </c>
    </row>
    <row r="40" spans="1:11" ht="12.75" customHeight="1" x14ac:dyDescent="0.15">
      <c r="A40" s="70" t="s">
        <v>174</v>
      </c>
      <c r="B40" s="70" t="s">
        <v>211</v>
      </c>
      <c r="C40" s="70" t="s">
        <v>212</v>
      </c>
      <c r="D40" s="70">
        <v>1</v>
      </c>
      <c r="E40" s="70" t="s">
        <v>33</v>
      </c>
      <c r="F40" s="160">
        <v>40905</v>
      </c>
      <c r="G40" s="160">
        <v>40907</v>
      </c>
      <c r="H40" s="70">
        <v>2</v>
      </c>
      <c r="I40" s="70" t="s">
        <v>31</v>
      </c>
      <c r="J40" s="70" t="s">
        <v>32</v>
      </c>
      <c r="K40" s="70" t="s">
        <v>23</v>
      </c>
    </row>
    <row r="41" spans="1:11" ht="12.75" customHeight="1" x14ac:dyDescent="0.15">
      <c r="A41" s="32"/>
      <c r="B41" s="61">
        <f>SUM(IF(FREQUENCY(MATCH(B13:B40,B13:B40,0),MATCH(B13:B40,B13:B40,0))&gt;0,1))</f>
        <v>9</v>
      </c>
      <c r="C41" s="61"/>
      <c r="D41" s="61"/>
      <c r="E41" s="29">
        <f>COUNTA(E13:E40)</f>
        <v>28</v>
      </c>
      <c r="F41" s="29"/>
      <c r="G41" s="29"/>
      <c r="H41" s="29">
        <f>SUM(H13:H40)</f>
        <v>364</v>
      </c>
      <c r="I41" s="32"/>
      <c r="J41" s="54"/>
      <c r="K41" s="54"/>
    </row>
    <row r="42" spans="1:11" ht="9" customHeight="1" x14ac:dyDescent="0.15">
      <c r="A42" s="32"/>
      <c r="B42" s="61"/>
      <c r="C42" s="61"/>
      <c r="D42" s="61"/>
      <c r="E42" s="29"/>
      <c r="F42" s="29"/>
      <c r="G42" s="29"/>
      <c r="H42" s="29"/>
      <c r="I42" s="32"/>
      <c r="J42" s="54"/>
      <c r="K42" s="54"/>
    </row>
    <row r="43" spans="1:11" ht="12.75" customHeight="1" x14ac:dyDescent="0.15">
      <c r="A43" s="70" t="s">
        <v>216</v>
      </c>
      <c r="B43" s="70" t="s">
        <v>223</v>
      </c>
      <c r="C43" s="70" t="s">
        <v>224</v>
      </c>
      <c r="D43" s="70">
        <v>2</v>
      </c>
      <c r="E43" s="70" t="s">
        <v>33</v>
      </c>
      <c r="F43" s="160">
        <v>40703</v>
      </c>
      <c r="G43" s="160">
        <v>40710</v>
      </c>
      <c r="H43" s="70">
        <v>8</v>
      </c>
      <c r="I43" s="70" t="s">
        <v>31</v>
      </c>
      <c r="J43" s="70" t="s">
        <v>32</v>
      </c>
      <c r="K43" s="70" t="s">
        <v>23</v>
      </c>
    </row>
    <row r="44" spans="1:11" ht="12.75" customHeight="1" x14ac:dyDescent="0.15">
      <c r="A44" s="32"/>
      <c r="B44" s="61">
        <f>SUM(IF(FREQUENCY(MATCH(B43:B43,B43:B43,0),MATCH(B43:B43,B43:B43,0))&gt;0,1))</f>
        <v>1</v>
      </c>
      <c r="C44" s="61"/>
      <c r="D44" s="61"/>
      <c r="E44" s="29">
        <f>COUNTA(E43:E43)</f>
        <v>1</v>
      </c>
      <c r="F44" s="29"/>
      <c r="G44" s="29"/>
      <c r="H44" s="29">
        <f>SUM(H43:H43)</f>
        <v>8</v>
      </c>
      <c r="I44" s="32"/>
      <c r="J44" s="32"/>
      <c r="K44" s="32"/>
    </row>
    <row r="45" spans="1:11" ht="12.7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54"/>
      <c r="K45" s="54"/>
    </row>
    <row r="46" spans="1:11" ht="12.75" customHeight="1" x14ac:dyDescent="0.2">
      <c r="A46" s="32"/>
      <c r="B46" s="170"/>
      <c r="C46" s="154" t="s">
        <v>231</v>
      </c>
      <c r="D46" s="154"/>
      <c r="E46" s="171"/>
      <c r="F46" s="172"/>
      <c r="G46" s="32"/>
      <c r="H46" s="32"/>
      <c r="I46" s="32"/>
      <c r="J46" s="54"/>
      <c r="K46" s="54"/>
    </row>
    <row r="47" spans="1:11" ht="12.75" customHeight="1" x14ac:dyDescent="0.2">
      <c r="A47" s="32"/>
      <c r="B47" s="142"/>
      <c r="C47" s="153" t="s">
        <v>256</v>
      </c>
      <c r="D47" s="153"/>
      <c r="E47" s="178"/>
      <c r="F47" s="179"/>
      <c r="G47" s="32"/>
      <c r="H47" s="32"/>
      <c r="I47" s="32"/>
      <c r="J47" s="54"/>
      <c r="K47" s="54"/>
    </row>
    <row r="48" spans="1:11" ht="12.75" customHeight="1" x14ac:dyDescent="0.15">
      <c r="A48" s="32"/>
      <c r="B48" s="61"/>
      <c r="C48" s="33"/>
      <c r="D48" s="33"/>
      <c r="E48" s="29"/>
      <c r="F48" s="29"/>
      <c r="G48" s="29"/>
      <c r="H48" s="29"/>
      <c r="I48" s="32"/>
      <c r="J48" s="32"/>
      <c r="K48" s="32"/>
    </row>
    <row r="49" spans="1:12" ht="12.75" customHeight="1" x14ac:dyDescent="0.2">
      <c r="A49" s="32"/>
      <c r="C49" s="1"/>
      <c r="D49" s="116" t="s">
        <v>251</v>
      </c>
      <c r="E49" s="113"/>
      <c r="F49" s="113"/>
      <c r="G49" s="29"/>
      <c r="H49" s="29"/>
      <c r="I49" s="32"/>
      <c r="J49" s="32"/>
      <c r="K49" s="32"/>
    </row>
    <row r="50" spans="1:12" ht="12.75" customHeight="1" x14ac:dyDescent="0.2">
      <c r="A50" s="32"/>
      <c r="B50" s="114"/>
      <c r="C50" s="1"/>
      <c r="D50" s="115" t="s">
        <v>126</v>
      </c>
      <c r="E50" s="95">
        <f>SUM(B11+B41+B44)</f>
        <v>13</v>
      </c>
      <c r="F50" s="113"/>
      <c r="G50" s="29"/>
      <c r="H50" s="29"/>
      <c r="I50" s="32"/>
      <c r="J50" s="32"/>
      <c r="K50" s="32"/>
    </row>
    <row r="51" spans="1:12" ht="12.75" customHeight="1" x14ac:dyDescent="0.2">
      <c r="A51" s="32"/>
      <c r="B51" s="114"/>
      <c r="C51" s="1"/>
      <c r="D51" s="115" t="s">
        <v>127</v>
      </c>
      <c r="E51" s="95">
        <f>SUM(E11+E41+E44)</f>
        <v>37</v>
      </c>
      <c r="F51" s="113"/>
      <c r="G51" s="29"/>
      <c r="H51" s="29"/>
      <c r="I51" s="32"/>
      <c r="J51" s="32"/>
      <c r="K51" s="32"/>
    </row>
    <row r="52" spans="1:12" ht="12.75" customHeight="1" x14ac:dyDescent="0.2">
      <c r="A52" s="32"/>
      <c r="B52" s="114"/>
      <c r="C52" s="1"/>
      <c r="D52" s="115" t="s">
        <v>128</v>
      </c>
      <c r="E52" s="94">
        <f>SUM(H11+H41+H44)</f>
        <v>459</v>
      </c>
      <c r="F52" s="113"/>
      <c r="G52" s="29"/>
      <c r="H52" s="29"/>
      <c r="I52" s="32"/>
      <c r="J52" s="32"/>
      <c r="K52" s="32"/>
    </row>
    <row r="53" spans="1:12" ht="12.75" customHeight="1" x14ac:dyDescent="0.2">
      <c r="A53" s="32"/>
      <c r="B53" s="114"/>
      <c r="C53" s="1"/>
      <c r="D53" s="108"/>
      <c r="E53" s="113"/>
      <c r="F53" s="113"/>
      <c r="G53" s="29"/>
      <c r="H53" s="29"/>
      <c r="I53" s="32"/>
      <c r="J53" s="32"/>
      <c r="K53" s="32"/>
    </row>
    <row r="54" spans="1:12" ht="12.75" customHeight="1" x14ac:dyDescent="0.2">
      <c r="A54" s="32"/>
      <c r="B54" s="173"/>
      <c r="C54" s="1"/>
      <c r="D54" s="116" t="s">
        <v>108</v>
      </c>
      <c r="E54" s="113"/>
      <c r="F54" s="113"/>
      <c r="G54" s="29"/>
      <c r="H54" s="29"/>
      <c r="I54" s="32"/>
      <c r="J54" s="32"/>
      <c r="K54" s="32"/>
    </row>
    <row r="55" spans="1:12" ht="12.75" customHeight="1" x14ac:dyDescent="0.2">
      <c r="A55" s="32"/>
      <c r="B55" s="114"/>
      <c r="C55" s="1"/>
      <c r="D55" s="95"/>
      <c r="E55" s="106" t="s">
        <v>94</v>
      </c>
      <c r="F55" s="106" t="s">
        <v>95</v>
      </c>
      <c r="G55" s="29"/>
      <c r="H55" s="29"/>
      <c r="I55" s="32"/>
      <c r="J55" s="32"/>
      <c r="K55" s="32"/>
    </row>
    <row r="56" spans="1:12" ht="12.75" customHeight="1" x14ac:dyDescent="0.2">
      <c r="A56" s="80"/>
      <c r="B56" s="173"/>
      <c r="C56" s="1"/>
      <c r="D56" s="117" t="s">
        <v>123</v>
      </c>
      <c r="E56" s="97"/>
      <c r="F56" s="97"/>
      <c r="G56" s="30"/>
      <c r="H56" s="81"/>
      <c r="I56" s="32"/>
      <c r="J56" s="32"/>
      <c r="K56" s="54"/>
    </row>
    <row r="57" spans="1:12" ht="12.75" customHeight="1" x14ac:dyDescent="0.15">
      <c r="A57" s="29"/>
      <c r="B57" s="108"/>
      <c r="C57" s="1"/>
      <c r="D57" s="174" t="s">
        <v>92</v>
      </c>
      <c r="E57" s="119">
        <f>COUNTIF(I3:I45, "*ELEV_BACT*")</f>
        <v>37</v>
      </c>
      <c r="F57" s="111">
        <f>E57/E58</f>
        <v>1</v>
      </c>
      <c r="G57" s="32"/>
      <c r="H57" s="46"/>
      <c r="I57" s="32"/>
      <c r="J57" s="32"/>
      <c r="K57" s="32"/>
    </row>
    <row r="58" spans="1:12" ht="12.75" customHeight="1" x14ac:dyDescent="0.2">
      <c r="B58" s="173"/>
      <c r="C58" s="1"/>
      <c r="D58" s="120"/>
      <c r="E58" s="121">
        <f>SUM(E57:E57)</f>
        <v>37</v>
      </c>
      <c r="F58" s="109">
        <f>SUM(F57:F57)</f>
        <v>1</v>
      </c>
      <c r="G58" s="32"/>
      <c r="I58" s="79"/>
      <c r="J58" s="32"/>
      <c r="K58" s="32"/>
    </row>
    <row r="59" spans="1:12" ht="12.75" customHeight="1" x14ac:dyDescent="0.2">
      <c r="B59" s="173"/>
      <c r="C59" s="1"/>
      <c r="D59" s="117" t="s">
        <v>124</v>
      </c>
      <c r="E59" s="97"/>
      <c r="F59" s="118"/>
      <c r="H59" s="77"/>
      <c r="I59" s="78"/>
      <c r="J59" s="45"/>
      <c r="K59" s="85"/>
    </row>
    <row r="60" spans="1:12" ht="12.75" customHeight="1" x14ac:dyDescent="0.2">
      <c r="B60" s="173"/>
      <c r="C60" s="1"/>
      <c r="D60" s="174" t="s">
        <v>93</v>
      </c>
      <c r="E60" s="119">
        <f>COUNTIF(J3:J45, "*ENTERO*")</f>
        <v>37</v>
      </c>
      <c r="F60" s="111">
        <f>E60/E61</f>
        <v>1</v>
      </c>
      <c r="I60" s="86"/>
      <c r="J60" s="45"/>
      <c r="K60" s="85"/>
      <c r="L60" s="69"/>
    </row>
    <row r="61" spans="1:12" ht="12.75" customHeight="1" x14ac:dyDescent="0.2">
      <c r="B61" s="173"/>
      <c r="C61" s="1"/>
      <c r="D61" s="120"/>
      <c r="E61" s="121">
        <f>SUM(E60:E60)</f>
        <v>37</v>
      </c>
      <c r="F61" s="109">
        <f>SUM(F60:F60)</f>
        <v>1</v>
      </c>
      <c r="I61" s="79"/>
      <c r="J61" s="32"/>
      <c r="K61" s="45"/>
      <c r="L61" s="69"/>
    </row>
    <row r="62" spans="1:12" ht="12.75" customHeight="1" x14ac:dyDescent="0.2">
      <c r="B62" s="173"/>
      <c r="C62" s="1"/>
      <c r="D62" s="117" t="s">
        <v>125</v>
      </c>
      <c r="E62" s="97"/>
      <c r="F62" s="118"/>
      <c r="I62" s="78"/>
      <c r="J62" s="45"/>
      <c r="K62" s="85"/>
      <c r="L62" s="69"/>
    </row>
    <row r="63" spans="1:12" ht="12.75" customHeight="1" x14ac:dyDescent="0.2">
      <c r="B63" s="173"/>
      <c r="C63" s="1"/>
      <c r="D63" s="174" t="s">
        <v>109</v>
      </c>
      <c r="E63" s="119">
        <f>COUNTIF(K3:K45, "*UNKNOWN*")</f>
        <v>37</v>
      </c>
      <c r="F63" s="111">
        <f>E63/E64</f>
        <v>1</v>
      </c>
      <c r="I63" s="69"/>
      <c r="J63" s="45"/>
      <c r="K63" s="85"/>
    </row>
    <row r="64" spans="1:12" ht="12.75" customHeight="1" x14ac:dyDescent="0.2">
      <c r="B64" s="101"/>
      <c r="C64" s="101"/>
      <c r="D64" s="101"/>
      <c r="E64" s="121">
        <f>SUM(E63:E63)</f>
        <v>37</v>
      </c>
      <c r="F64" s="109">
        <f>SUM(F63:F63)</f>
        <v>1</v>
      </c>
      <c r="I64" s="69"/>
      <c r="J64" s="45"/>
      <c r="K64" s="85"/>
    </row>
    <row r="65" spans="3:11" ht="12.75" customHeight="1" x14ac:dyDescent="0.15">
      <c r="I65" s="69"/>
      <c r="J65" s="45"/>
      <c r="K65" s="85"/>
    </row>
    <row r="66" spans="3:11" ht="12.75" customHeight="1" x14ac:dyDescent="0.15">
      <c r="C66" s="1"/>
      <c r="D66" s="1"/>
      <c r="F66" s="1"/>
      <c r="I66" s="69"/>
      <c r="J66" s="45"/>
      <c r="K66" s="85"/>
    </row>
    <row r="67" spans="3:11" ht="12" customHeight="1" x14ac:dyDescent="0.15">
      <c r="C67" s="1"/>
      <c r="D67" s="1"/>
      <c r="F67" s="1"/>
      <c r="I67" s="24"/>
      <c r="J67" s="87"/>
      <c r="K67" s="24"/>
    </row>
    <row r="68" spans="3:11" x14ac:dyDescent="0.15">
      <c r="C68" s="1"/>
      <c r="D68" s="1"/>
      <c r="F68" s="1"/>
    </row>
    <row r="69" spans="3:11" x14ac:dyDescent="0.15">
      <c r="C69" s="1"/>
      <c r="D69" s="1"/>
      <c r="F69" s="1"/>
    </row>
    <row r="70" spans="3:11" x14ac:dyDescent="0.15">
      <c r="C70" s="1"/>
      <c r="D70" s="1"/>
      <c r="F70" s="1"/>
    </row>
  </sheetData>
  <phoneticPr fontId="3" type="noConversion"/>
  <printOptions horizontalCentered="1" gridLines="1"/>
  <pageMargins left="0.5" right="0.5" top="1.5" bottom="0.75" header="0.5" footer="0.5"/>
  <pageSetup scale="74" orientation="landscape" r:id="rId1"/>
  <headerFooter alignWithMargins="0">
    <oddHeader>&amp;C&amp;"Arial,Bold"&amp;16 2011 Swimming Season
Georgia Beach Actions</oddHeader>
    <oddFooter>&amp;R&amp;P of &amp;N</oddFooter>
  </headerFooter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4"/>
  <sheetViews>
    <sheetView workbookViewId="0">
      <pane ySplit="2" topLeftCell="A3" activePane="bottomLeft" state="frozen"/>
      <selection pane="bottomLeft" activeCell="N23" sqref="N23"/>
    </sheetView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4" customWidth="1"/>
    <col min="4" max="4" width="6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88" t="s">
        <v>25</v>
      </c>
      <c r="C1" s="189"/>
      <c r="D1" s="189"/>
      <c r="E1" s="189"/>
      <c r="F1" s="189"/>
      <c r="G1" s="31"/>
      <c r="H1" s="186" t="s">
        <v>24</v>
      </c>
      <c r="I1" s="187"/>
      <c r="J1" s="187"/>
      <c r="K1" s="187"/>
      <c r="L1" s="187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69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s="7" customFormat="1" ht="12.75" customHeight="1" x14ac:dyDescent="0.2">
      <c r="A3" s="69" t="s">
        <v>147</v>
      </c>
      <c r="B3" s="69" t="s">
        <v>162</v>
      </c>
      <c r="C3" s="69" t="s">
        <v>163</v>
      </c>
      <c r="D3" s="31">
        <v>1</v>
      </c>
      <c r="E3" s="31">
        <v>1</v>
      </c>
      <c r="F3" s="31">
        <v>3</v>
      </c>
      <c r="G3" s="31"/>
      <c r="H3" s="31"/>
      <c r="I3" s="31"/>
      <c r="J3" s="31">
        <v>1</v>
      </c>
      <c r="K3" s="31"/>
      <c r="L3" s="31"/>
    </row>
    <row r="4" spans="1:148" s="7" customFormat="1" ht="12.75" customHeight="1" x14ac:dyDescent="0.2">
      <c r="A4" s="69" t="s">
        <v>147</v>
      </c>
      <c r="B4" s="69" t="s">
        <v>164</v>
      </c>
      <c r="C4" s="69" t="s">
        <v>165</v>
      </c>
      <c r="D4" s="31">
        <v>1</v>
      </c>
      <c r="E4" s="31">
        <v>6</v>
      </c>
      <c r="F4" s="31">
        <v>81</v>
      </c>
      <c r="G4" s="31"/>
      <c r="H4" s="31"/>
      <c r="I4" s="31"/>
      <c r="J4" s="31">
        <v>3</v>
      </c>
      <c r="K4" s="31">
        <v>1</v>
      </c>
      <c r="L4" s="31">
        <v>2</v>
      </c>
    </row>
    <row r="5" spans="1:148" ht="12.75" customHeight="1" x14ac:dyDescent="0.2">
      <c r="A5" s="70" t="s">
        <v>147</v>
      </c>
      <c r="B5" s="70" t="s">
        <v>168</v>
      </c>
      <c r="C5" s="70" t="s">
        <v>169</v>
      </c>
      <c r="D5" s="125">
        <v>1</v>
      </c>
      <c r="E5" s="65">
        <v>1</v>
      </c>
      <c r="F5" s="65">
        <v>3</v>
      </c>
      <c r="G5" s="65"/>
      <c r="H5" s="65"/>
      <c r="I5" s="65"/>
      <c r="J5" s="65">
        <v>1</v>
      </c>
      <c r="K5" s="65"/>
      <c r="L5" s="65"/>
    </row>
    <row r="6" spans="1:148" ht="12.75" customHeight="1" x14ac:dyDescent="0.2">
      <c r="A6" s="32"/>
      <c r="B6" s="33">
        <f>COUNTA(B3:B5)</f>
        <v>3</v>
      </c>
      <c r="C6" s="33"/>
      <c r="D6" s="33"/>
      <c r="E6" s="44">
        <f>SUM(E3:E5)</f>
        <v>8</v>
      </c>
      <c r="F6" s="44">
        <f>SUM(F3:F5)</f>
        <v>87</v>
      </c>
      <c r="G6" s="44"/>
      <c r="H6" s="44">
        <f>SUM(H3:H5)</f>
        <v>0</v>
      </c>
      <c r="I6" s="44">
        <f>SUM(I3:I5)</f>
        <v>0</v>
      </c>
      <c r="J6" s="44">
        <f>SUM(J3:J5)</f>
        <v>5</v>
      </c>
      <c r="K6" s="44">
        <f>SUM(K3:K5)</f>
        <v>1</v>
      </c>
      <c r="L6" s="44">
        <f>SUM(L3:L5)</f>
        <v>2</v>
      </c>
    </row>
    <row r="7" spans="1:148" ht="9" customHeight="1" x14ac:dyDescent="0.2">
      <c r="A7" s="32"/>
      <c r="B7" s="32"/>
      <c r="C7" s="32"/>
      <c r="D7" s="32"/>
      <c r="E7" s="35"/>
      <c r="F7" s="35"/>
      <c r="G7" s="35"/>
      <c r="H7" s="35"/>
      <c r="I7" s="35"/>
      <c r="J7" s="35"/>
      <c r="K7" s="35"/>
      <c r="L7" s="35"/>
    </row>
    <row r="8" spans="1:148" ht="12.75" customHeight="1" x14ac:dyDescent="0.2">
      <c r="A8" s="124" t="s">
        <v>174</v>
      </c>
      <c r="B8" s="124" t="s">
        <v>175</v>
      </c>
      <c r="C8" s="124" t="s">
        <v>176</v>
      </c>
      <c r="D8" s="124">
        <v>1</v>
      </c>
      <c r="E8" s="58">
        <v>2</v>
      </c>
      <c r="F8" s="58">
        <v>4</v>
      </c>
      <c r="G8" s="58"/>
      <c r="H8" s="58"/>
      <c r="I8" s="58">
        <v>2</v>
      </c>
      <c r="J8" s="58"/>
      <c r="K8" s="58"/>
      <c r="L8" s="58"/>
    </row>
    <row r="9" spans="1:148" ht="12.75" customHeight="1" x14ac:dyDescent="0.2">
      <c r="A9" s="69" t="s">
        <v>174</v>
      </c>
      <c r="B9" s="69" t="s">
        <v>179</v>
      </c>
      <c r="C9" s="69" t="s">
        <v>180</v>
      </c>
      <c r="D9" s="124">
        <v>1</v>
      </c>
      <c r="E9" s="139">
        <v>1</v>
      </c>
      <c r="F9" s="139">
        <v>2</v>
      </c>
      <c r="G9" s="139"/>
      <c r="H9" s="139"/>
      <c r="I9" s="139">
        <v>1</v>
      </c>
      <c r="J9" s="139"/>
      <c r="K9" s="139"/>
      <c r="L9" s="139"/>
    </row>
    <row r="10" spans="1:148" ht="12.75" customHeight="1" x14ac:dyDescent="0.2">
      <c r="A10" s="69" t="s">
        <v>174</v>
      </c>
      <c r="B10" s="69" t="s">
        <v>181</v>
      </c>
      <c r="C10" s="69" t="s">
        <v>182</v>
      </c>
      <c r="D10" s="124">
        <v>2</v>
      </c>
      <c r="E10" s="139">
        <v>1</v>
      </c>
      <c r="F10" s="139">
        <v>7</v>
      </c>
      <c r="G10" s="139"/>
      <c r="H10" s="139"/>
      <c r="I10" s="139"/>
      <c r="J10" s="139">
        <v>1</v>
      </c>
      <c r="K10" s="139"/>
      <c r="L10" s="139"/>
    </row>
    <row r="11" spans="1:148" ht="12.75" customHeight="1" x14ac:dyDescent="0.2">
      <c r="A11" s="69" t="s">
        <v>174</v>
      </c>
      <c r="B11" s="69" t="s">
        <v>187</v>
      </c>
      <c r="C11" s="69" t="s">
        <v>188</v>
      </c>
      <c r="D11" s="124">
        <v>1</v>
      </c>
      <c r="E11" s="139">
        <v>1</v>
      </c>
      <c r="F11" s="139">
        <v>2</v>
      </c>
      <c r="G11" s="139"/>
      <c r="H11" s="139"/>
      <c r="I11" s="139">
        <v>1</v>
      </c>
      <c r="J11" s="139"/>
      <c r="K11" s="139"/>
      <c r="L11" s="139"/>
    </row>
    <row r="12" spans="1:148" ht="12.75" customHeight="1" x14ac:dyDescent="0.2">
      <c r="A12" s="69" t="s">
        <v>174</v>
      </c>
      <c r="B12" s="69" t="s">
        <v>189</v>
      </c>
      <c r="C12" s="69" t="s">
        <v>190</v>
      </c>
      <c r="D12" s="124">
        <v>1</v>
      </c>
      <c r="E12" s="139">
        <v>8</v>
      </c>
      <c r="F12" s="139">
        <v>138</v>
      </c>
      <c r="G12" s="139"/>
      <c r="H12" s="139"/>
      <c r="I12" s="139">
        <v>2</v>
      </c>
      <c r="J12" s="139"/>
      <c r="K12" s="139">
        <v>4</v>
      </c>
      <c r="L12" s="139">
        <v>2</v>
      </c>
    </row>
    <row r="13" spans="1:148" ht="12.75" customHeight="1" x14ac:dyDescent="0.2">
      <c r="A13" s="69" t="s">
        <v>174</v>
      </c>
      <c r="B13" s="69" t="s">
        <v>191</v>
      </c>
      <c r="C13" s="69" t="s">
        <v>192</v>
      </c>
      <c r="D13" s="124">
        <v>1</v>
      </c>
      <c r="E13" s="139">
        <v>1</v>
      </c>
      <c r="F13" s="139">
        <v>2</v>
      </c>
      <c r="G13" s="139"/>
      <c r="H13" s="139"/>
      <c r="I13" s="139">
        <v>1</v>
      </c>
      <c r="J13" s="139"/>
      <c r="K13" s="139"/>
      <c r="L13" s="139"/>
    </row>
    <row r="14" spans="1:148" ht="12.75" customHeight="1" x14ac:dyDescent="0.2">
      <c r="A14" s="69" t="s">
        <v>174</v>
      </c>
      <c r="B14" s="69" t="s">
        <v>207</v>
      </c>
      <c r="C14" s="69" t="s">
        <v>208</v>
      </c>
      <c r="D14" s="124">
        <v>1</v>
      </c>
      <c r="E14" s="158">
        <v>1</v>
      </c>
      <c r="F14" s="158">
        <v>2</v>
      </c>
      <c r="G14" s="158"/>
      <c r="H14" s="158"/>
      <c r="I14" s="158">
        <v>1</v>
      </c>
      <c r="J14" s="139"/>
      <c r="K14" s="139"/>
      <c r="L14" s="139"/>
    </row>
    <row r="15" spans="1:148" ht="12.75" customHeight="1" x14ac:dyDescent="0.2">
      <c r="A15" s="69" t="s">
        <v>174</v>
      </c>
      <c r="B15" s="69" t="s">
        <v>209</v>
      </c>
      <c r="C15" s="69" t="s">
        <v>210</v>
      </c>
      <c r="D15" s="124">
        <v>1</v>
      </c>
      <c r="E15" s="139">
        <v>9</v>
      </c>
      <c r="F15" s="139">
        <v>193</v>
      </c>
      <c r="G15" s="139"/>
      <c r="H15" s="139"/>
      <c r="I15" s="139">
        <v>1</v>
      </c>
      <c r="J15" s="139">
        <v>1</v>
      </c>
      <c r="K15" s="139">
        <v>4</v>
      </c>
      <c r="L15" s="139">
        <v>3</v>
      </c>
    </row>
    <row r="16" spans="1:148" ht="12.75" customHeight="1" x14ac:dyDescent="0.2">
      <c r="A16" s="70" t="s">
        <v>174</v>
      </c>
      <c r="B16" s="70" t="s">
        <v>211</v>
      </c>
      <c r="C16" s="70" t="s">
        <v>212</v>
      </c>
      <c r="D16" s="125">
        <v>1</v>
      </c>
      <c r="E16" s="65">
        <v>4</v>
      </c>
      <c r="F16" s="65">
        <v>14</v>
      </c>
      <c r="G16" s="65"/>
      <c r="H16" s="65"/>
      <c r="I16" s="65">
        <v>3</v>
      </c>
      <c r="J16" s="65"/>
      <c r="K16" s="65">
        <v>1</v>
      </c>
      <c r="L16" s="65"/>
    </row>
    <row r="17" spans="1:12" ht="12.75" customHeight="1" x14ac:dyDescent="0.2">
      <c r="A17" s="32"/>
      <c r="B17" s="33">
        <f>COUNTA(B8:B16)</f>
        <v>9</v>
      </c>
      <c r="C17" s="33"/>
      <c r="D17" s="33"/>
      <c r="E17" s="29">
        <f>SUM(E8:E16)</f>
        <v>28</v>
      </c>
      <c r="F17" s="29">
        <f>SUM(F8:F16)</f>
        <v>364</v>
      </c>
      <c r="G17" s="35"/>
      <c r="H17" s="29">
        <f>SUM(H8:H16)</f>
        <v>0</v>
      </c>
      <c r="I17" s="29">
        <f>SUM(I8:I16)</f>
        <v>12</v>
      </c>
      <c r="J17" s="29">
        <f>SUM(J8:J16)</f>
        <v>2</v>
      </c>
      <c r="K17" s="29">
        <f>SUM(K8:K16)</f>
        <v>9</v>
      </c>
      <c r="L17" s="29">
        <f>SUM(L8:L16)</f>
        <v>5</v>
      </c>
    </row>
    <row r="18" spans="1:12" ht="12" customHeight="1" x14ac:dyDescent="0.2">
      <c r="A18" s="32"/>
      <c r="B18" s="32"/>
      <c r="C18" s="32"/>
      <c r="D18" s="32"/>
      <c r="E18" s="35"/>
      <c r="F18" s="35"/>
      <c r="G18" s="35"/>
      <c r="H18" s="35"/>
      <c r="I18" s="35"/>
      <c r="J18" s="35"/>
      <c r="K18" s="35"/>
      <c r="L18" s="35"/>
    </row>
    <row r="19" spans="1:12" ht="12.75" customHeight="1" x14ac:dyDescent="0.2">
      <c r="A19" s="70" t="s">
        <v>216</v>
      </c>
      <c r="B19" s="70" t="s">
        <v>223</v>
      </c>
      <c r="C19" s="70" t="s">
        <v>224</v>
      </c>
      <c r="D19" s="125">
        <v>2</v>
      </c>
      <c r="E19" s="65">
        <v>1</v>
      </c>
      <c r="F19" s="65">
        <v>8</v>
      </c>
      <c r="G19" s="65"/>
      <c r="H19" s="65"/>
      <c r="I19" s="65"/>
      <c r="J19" s="65"/>
      <c r="K19" s="65">
        <v>1</v>
      </c>
      <c r="L19" s="65"/>
    </row>
    <row r="20" spans="1:12" ht="12.75" customHeight="1" x14ac:dyDescent="0.2">
      <c r="A20" s="32"/>
      <c r="B20" s="33">
        <f>COUNTA(B19:B19)</f>
        <v>1</v>
      </c>
      <c r="C20" s="33"/>
      <c r="D20" s="33"/>
      <c r="E20" s="157">
        <f>SUM(E19:E19)</f>
        <v>1</v>
      </c>
      <c r="F20" s="157">
        <f>SUM(F19:F19)</f>
        <v>8</v>
      </c>
      <c r="G20" s="157"/>
      <c r="H20" s="157">
        <f t="shared" ref="H20:L20" si="0">SUM(H19:H19)</f>
        <v>0</v>
      </c>
      <c r="I20" s="157">
        <f t="shared" si="0"/>
        <v>0</v>
      </c>
      <c r="J20" s="157">
        <f t="shared" si="0"/>
        <v>0</v>
      </c>
      <c r="K20" s="157">
        <f t="shared" si="0"/>
        <v>1</v>
      </c>
      <c r="L20" s="157">
        <f t="shared" si="0"/>
        <v>0</v>
      </c>
    </row>
    <row r="21" spans="1:12" ht="12" customHeight="1" x14ac:dyDescent="0.2">
      <c r="A21" s="32"/>
      <c r="B21" s="32"/>
      <c r="C21" s="32"/>
      <c r="D21" s="32"/>
      <c r="E21" s="35"/>
      <c r="F21" s="35"/>
      <c r="G21" s="35"/>
      <c r="H21" s="35"/>
      <c r="I21" s="35"/>
      <c r="J21" s="35"/>
      <c r="K21" s="35"/>
      <c r="L21" s="35"/>
    </row>
    <row r="22" spans="1:12" ht="12.75" customHeight="1" x14ac:dyDescent="0.2">
      <c r="A22" s="32"/>
      <c r="B22" s="33"/>
      <c r="C22" s="33"/>
      <c r="D22" s="33"/>
      <c r="E22" s="29"/>
      <c r="F22" s="29"/>
      <c r="G22" s="35"/>
      <c r="H22" s="29"/>
      <c r="I22" s="29"/>
      <c r="J22" s="29"/>
      <c r="K22" s="29"/>
      <c r="L22" s="29"/>
    </row>
    <row r="23" spans="1:12" ht="12.75" customHeight="1" x14ac:dyDescent="0.2">
      <c r="B23" s="96"/>
      <c r="C23" s="112"/>
      <c r="D23" s="116" t="s">
        <v>252</v>
      </c>
      <c r="E23" s="113"/>
    </row>
    <row r="24" spans="1:12" ht="12.75" customHeight="1" x14ac:dyDescent="0.2">
      <c r="B24" s="114"/>
      <c r="C24" s="115"/>
      <c r="D24" s="115" t="s">
        <v>126</v>
      </c>
      <c r="E24" s="95">
        <f>SUM(B6+B17+B20)</f>
        <v>13</v>
      </c>
    </row>
    <row r="25" spans="1:12" ht="12.75" customHeight="1" x14ac:dyDescent="0.2">
      <c r="B25" s="114"/>
      <c r="C25" s="115"/>
      <c r="D25" s="115" t="s">
        <v>106</v>
      </c>
      <c r="E25" s="95">
        <f>SUM(E6+E17+E20)</f>
        <v>37</v>
      </c>
    </row>
    <row r="26" spans="1:12" ht="12.75" customHeight="1" x14ac:dyDescent="0.2">
      <c r="B26" s="114"/>
      <c r="C26" s="115"/>
      <c r="D26" s="115" t="s">
        <v>107</v>
      </c>
      <c r="E26" s="94">
        <f>SUM(F6+F17+F20)</f>
        <v>459</v>
      </c>
    </row>
    <row r="27" spans="1:12" ht="12.75" customHeight="1" x14ac:dyDescent="0.2"/>
    <row r="28" spans="1:12" ht="12.75" customHeight="1" x14ac:dyDescent="0.2">
      <c r="C28" s="5"/>
      <c r="D28" s="99"/>
      <c r="E28" s="99" t="s">
        <v>134</v>
      </c>
      <c r="F28" s="101"/>
      <c r="G28" s="101"/>
      <c r="H28" s="106" t="s">
        <v>94</v>
      </c>
      <c r="I28" s="106" t="s">
        <v>105</v>
      </c>
    </row>
    <row r="29" spans="1:12" ht="12.75" customHeight="1" x14ac:dyDescent="0.2">
      <c r="C29" s="120"/>
      <c r="D29" s="120"/>
      <c r="E29" s="120"/>
      <c r="F29" s="104" t="s">
        <v>129</v>
      </c>
      <c r="H29" s="95">
        <f>SUM(H6+H17+H20)</f>
        <v>0</v>
      </c>
      <c r="I29" s="109">
        <f>H29/(H34)</f>
        <v>0</v>
      </c>
    </row>
    <row r="30" spans="1:12" ht="12.75" customHeight="1" x14ac:dyDescent="0.2">
      <c r="C30" s="120"/>
      <c r="D30" s="120"/>
      <c r="E30" s="120"/>
      <c r="F30" s="104" t="s">
        <v>130</v>
      </c>
      <c r="H30" s="95">
        <f>SUM(I6+I17+I20)</f>
        <v>12</v>
      </c>
      <c r="I30" s="109">
        <f>H30/H34</f>
        <v>0.32432432432432434</v>
      </c>
    </row>
    <row r="31" spans="1:12" ht="12.75" customHeight="1" x14ac:dyDescent="0.2">
      <c r="C31" s="120"/>
      <c r="D31" s="120"/>
      <c r="E31" s="120"/>
      <c r="F31" s="104" t="s">
        <v>131</v>
      </c>
      <c r="H31" s="95">
        <f>SUM(J6+J17+J20)</f>
        <v>7</v>
      </c>
      <c r="I31" s="109">
        <f>H31/H34</f>
        <v>0.1891891891891892</v>
      </c>
    </row>
    <row r="32" spans="1:12" ht="12.75" customHeight="1" x14ac:dyDescent="0.2">
      <c r="C32" s="120"/>
      <c r="D32" s="120"/>
      <c r="E32" s="120"/>
      <c r="F32" s="104" t="s">
        <v>132</v>
      </c>
      <c r="H32" s="95">
        <f>SUM(K6+K17+K20)</f>
        <v>11</v>
      </c>
      <c r="I32" s="109">
        <f>H32/H34</f>
        <v>0.29729729729729731</v>
      </c>
    </row>
    <row r="33" spans="3:9" ht="12.75" customHeight="1" x14ac:dyDescent="0.2">
      <c r="C33" s="120"/>
      <c r="D33" s="120"/>
      <c r="E33" s="120"/>
      <c r="F33" s="104" t="s">
        <v>133</v>
      </c>
      <c r="H33" s="119">
        <f>SUM(L6+L17+L20)</f>
        <v>7</v>
      </c>
      <c r="I33" s="111">
        <f>H33/H34</f>
        <v>0.1891891891891892</v>
      </c>
    </row>
    <row r="34" spans="3:9" ht="12.75" customHeight="1" x14ac:dyDescent="0.2">
      <c r="C34" s="120"/>
      <c r="D34" s="120"/>
      <c r="E34" s="120"/>
      <c r="F34" s="120"/>
      <c r="G34" s="104"/>
      <c r="H34" s="118">
        <f>SUM(H29:H33)</f>
        <v>37</v>
      </c>
      <c r="I34" s="109">
        <f>SUM(I29:I33)</f>
        <v>1.0000000000000002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Georgia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7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6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91" t="s">
        <v>26</v>
      </c>
      <c r="C1" s="191"/>
      <c r="D1" s="177"/>
      <c r="E1" s="68"/>
      <c r="F1" s="67"/>
      <c r="G1" s="190" t="s">
        <v>28</v>
      </c>
      <c r="H1" s="190"/>
      <c r="I1" s="190"/>
      <c r="J1" s="67"/>
      <c r="K1" s="191" t="s">
        <v>34</v>
      </c>
      <c r="L1" s="191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69</v>
      </c>
      <c r="E2" s="15" t="s">
        <v>27</v>
      </c>
      <c r="F2" s="3"/>
      <c r="G2" s="3" t="s">
        <v>253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32" t="s">
        <v>147</v>
      </c>
      <c r="B3" s="32" t="s">
        <v>148</v>
      </c>
      <c r="C3" s="32" t="s">
        <v>149</v>
      </c>
      <c r="D3" s="32">
        <v>2</v>
      </c>
      <c r="E3" s="32">
        <v>365</v>
      </c>
      <c r="F3" s="5"/>
      <c r="G3" s="13"/>
      <c r="H3" s="127"/>
      <c r="I3" s="38">
        <f t="shared" ref="I3:I10" si="0">H3/E3</f>
        <v>0</v>
      </c>
      <c r="J3" s="62"/>
      <c r="K3" s="39">
        <f t="shared" ref="K3:K10" si="1">E3-H3</f>
        <v>365</v>
      </c>
      <c r="L3" s="38">
        <f t="shared" ref="L3:L10" si="2">K3/E3</f>
        <v>1</v>
      </c>
    </row>
    <row r="4" spans="1:12" ht="12.75" customHeight="1" x14ac:dyDescent="0.2">
      <c r="A4" s="32" t="s">
        <v>147</v>
      </c>
      <c r="B4" s="32" t="s">
        <v>156</v>
      </c>
      <c r="C4" s="32" t="s">
        <v>157</v>
      </c>
      <c r="D4" s="32">
        <v>2</v>
      </c>
      <c r="E4" s="32">
        <v>184</v>
      </c>
      <c r="F4" s="5"/>
      <c r="G4" s="13"/>
      <c r="H4" s="134"/>
      <c r="I4" s="38">
        <f t="shared" si="0"/>
        <v>0</v>
      </c>
      <c r="J4" s="62"/>
      <c r="K4" s="39">
        <f t="shared" si="1"/>
        <v>184</v>
      </c>
      <c r="L4" s="38">
        <f t="shared" si="2"/>
        <v>1</v>
      </c>
    </row>
    <row r="5" spans="1:12" ht="12.75" customHeight="1" x14ac:dyDescent="0.2">
      <c r="A5" s="32" t="s">
        <v>147</v>
      </c>
      <c r="B5" s="32" t="s">
        <v>158</v>
      </c>
      <c r="C5" s="32" t="s">
        <v>159</v>
      </c>
      <c r="D5" s="32">
        <v>2</v>
      </c>
      <c r="E5" s="32">
        <v>365</v>
      </c>
      <c r="F5" s="5"/>
      <c r="G5" s="13"/>
      <c r="H5" s="134"/>
      <c r="I5" s="38">
        <f t="shared" si="0"/>
        <v>0</v>
      </c>
      <c r="J5" s="62"/>
      <c r="K5" s="39">
        <f t="shared" si="1"/>
        <v>365</v>
      </c>
      <c r="L5" s="38">
        <f t="shared" si="2"/>
        <v>1</v>
      </c>
    </row>
    <row r="6" spans="1:12" ht="12.75" customHeight="1" x14ac:dyDescent="0.2">
      <c r="A6" s="32" t="s">
        <v>147</v>
      </c>
      <c r="B6" s="32" t="s">
        <v>160</v>
      </c>
      <c r="C6" s="32" t="s">
        <v>161</v>
      </c>
      <c r="D6" s="32">
        <v>1</v>
      </c>
      <c r="E6" s="32">
        <v>365</v>
      </c>
      <c r="F6" s="5"/>
      <c r="G6" s="13"/>
      <c r="H6" s="134"/>
      <c r="I6" s="38">
        <f t="shared" si="0"/>
        <v>0</v>
      </c>
      <c r="J6" s="62"/>
      <c r="K6" s="39">
        <f t="shared" si="1"/>
        <v>365</v>
      </c>
      <c r="L6" s="38">
        <f t="shared" si="2"/>
        <v>1</v>
      </c>
    </row>
    <row r="7" spans="1:12" ht="12.75" customHeight="1" x14ac:dyDescent="0.2">
      <c r="A7" s="32" t="s">
        <v>147</v>
      </c>
      <c r="B7" s="32" t="s">
        <v>162</v>
      </c>
      <c r="C7" s="32" t="s">
        <v>163</v>
      </c>
      <c r="D7" s="32">
        <v>1</v>
      </c>
      <c r="E7" s="32">
        <v>365</v>
      </c>
      <c r="F7" s="5"/>
      <c r="G7" s="136" t="s">
        <v>29</v>
      </c>
      <c r="H7" s="31">
        <v>3</v>
      </c>
      <c r="I7" s="38">
        <f>H7/E7</f>
        <v>8.21917808219178E-3</v>
      </c>
      <c r="J7" s="62"/>
      <c r="K7" s="39">
        <f>E7-H7</f>
        <v>362</v>
      </c>
      <c r="L7" s="38">
        <f t="shared" si="2"/>
        <v>0.99178082191780825</v>
      </c>
    </row>
    <row r="8" spans="1:12" ht="12.75" customHeight="1" x14ac:dyDescent="0.2">
      <c r="A8" s="32" t="s">
        <v>147</v>
      </c>
      <c r="B8" s="32" t="s">
        <v>164</v>
      </c>
      <c r="C8" s="32" t="s">
        <v>165</v>
      </c>
      <c r="D8" s="32">
        <v>1</v>
      </c>
      <c r="E8" s="32">
        <v>365</v>
      </c>
      <c r="F8" s="5"/>
      <c r="G8" s="175" t="s">
        <v>29</v>
      </c>
      <c r="H8" s="31">
        <v>81</v>
      </c>
      <c r="I8" s="38">
        <f>H8/E8</f>
        <v>0.22191780821917809</v>
      </c>
      <c r="J8" s="62"/>
      <c r="K8" s="39">
        <f>E8-H8</f>
        <v>284</v>
      </c>
      <c r="L8" s="38">
        <f t="shared" si="2"/>
        <v>0.77808219178082194</v>
      </c>
    </row>
    <row r="9" spans="1:12" ht="12.75" customHeight="1" x14ac:dyDescent="0.2">
      <c r="A9" s="32" t="s">
        <v>147</v>
      </c>
      <c r="B9" s="32" t="s">
        <v>166</v>
      </c>
      <c r="C9" s="32" t="s">
        <v>167</v>
      </c>
      <c r="D9" s="32">
        <v>1</v>
      </c>
      <c r="E9" s="32">
        <v>365</v>
      </c>
      <c r="F9" s="5"/>
      <c r="G9" s="136"/>
      <c r="H9" s="136"/>
      <c r="I9" s="38">
        <f t="shared" si="0"/>
        <v>0</v>
      </c>
      <c r="J9" s="62"/>
      <c r="K9" s="39">
        <f t="shared" si="1"/>
        <v>365</v>
      </c>
      <c r="L9" s="38">
        <f t="shared" si="2"/>
        <v>1</v>
      </c>
    </row>
    <row r="10" spans="1:12" ht="12.75" customHeight="1" x14ac:dyDescent="0.2">
      <c r="A10" s="135" t="s">
        <v>147</v>
      </c>
      <c r="B10" s="135" t="s">
        <v>168</v>
      </c>
      <c r="C10" s="135" t="s">
        <v>169</v>
      </c>
      <c r="D10" s="135">
        <v>1</v>
      </c>
      <c r="E10" s="135">
        <v>365</v>
      </c>
      <c r="F10" s="63"/>
      <c r="G10" s="65" t="s">
        <v>29</v>
      </c>
      <c r="H10" s="65">
        <v>3</v>
      </c>
      <c r="I10" s="40">
        <f t="shared" si="0"/>
        <v>8.21917808219178E-3</v>
      </c>
      <c r="J10" s="64"/>
      <c r="K10" s="41">
        <f t="shared" si="1"/>
        <v>362</v>
      </c>
      <c r="L10" s="40">
        <f t="shared" si="2"/>
        <v>0.99178082191780825</v>
      </c>
    </row>
    <row r="11" spans="1:12" x14ac:dyDescent="0.2">
      <c r="A11" s="32"/>
      <c r="B11" s="33">
        <f>COUNTA(B3:B10)</f>
        <v>8</v>
      </c>
      <c r="C11" s="32"/>
      <c r="D11" s="176"/>
      <c r="E11" s="36">
        <f>SUM(E3:E10)</f>
        <v>2739</v>
      </c>
      <c r="F11" s="42"/>
      <c r="G11" s="33">
        <f>COUNTA(G3:G10)</f>
        <v>3</v>
      </c>
      <c r="H11" s="36">
        <f>SUM(H3:H10)</f>
        <v>87</v>
      </c>
      <c r="I11" s="43">
        <f>H11/E11</f>
        <v>3.1763417305585982E-2</v>
      </c>
      <c r="J11" s="44"/>
      <c r="K11" s="36">
        <f>SUM(K3:K10)</f>
        <v>2652</v>
      </c>
      <c r="L11" s="43">
        <f>K11/E11</f>
        <v>0.96823658269441404</v>
      </c>
    </row>
    <row r="12" spans="1:12" ht="12.75" customHeight="1" x14ac:dyDescent="0.2">
      <c r="A12" s="32"/>
      <c r="B12" s="33"/>
      <c r="C12" s="32"/>
      <c r="D12" s="32"/>
      <c r="E12" s="36"/>
      <c r="F12" s="42"/>
      <c r="G12" s="33"/>
      <c r="H12" s="36"/>
      <c r="I12" s="43"/>
      <c r="J12" s="44"/>
      <c r="K12" s="36"/>
      <c r="L12" s="43"/>
    </row>
    <row r="13" spans="1:12" x14ac:dyDescent="0.2">
      <c r="A13" s="32" t="s">
        <v>174</v>
      </c>
      <c r="B13" s="32" t="s">
        <v>175</v>
      </c>
      <c r="C13" s="32" t="s">
        <v>176</v>
      </c>
      <c r="D13" s="32">
        <v>1</v>
      </c>
      <c r="E13" s="32">
        <v>365</v>
      </c>
      <c r="F13" s="5"/>
      <c r="G13" s="136" t="s">
        <v>29</v>
      </c>
      <c r="H13" s="175">
        <v>4</v>
      </c>
      <c r="I13" s="38">
        <f t="shared" ref="I13:I28" si="3">H13/E13</f>
        <v>1.0958904109589041E-2</v>
      </c>
      <c r="J13" s="62"/>
      <c r="K13" s="39">
        <f t="shared" ref="K13:K28" si="4">E13-H13</f>
        <v>361</v>
      </c>
      <c r="L13" s="38">
        <f t="shared" ref="L13:L28" si="5">K13/E13</f>
        <v>0.989041095890411</v>
      </c>
    </row>
    <row r="14" spans="1:12" x14ac:dyDescent="0.2">
      <c r="A14" s="32" t="s">
        <v>174</v>
      </c>
      <c r="B14" s="32" t="s">
        <v>177</v>
      </c>
      <c r="C14" s="32" t="s">
        <v>178</v>
      </c>
      <c r="D14" s="32">
        <v>1</v>
      </c>
      <c r="E14" s="32">
        <v>365</v>
      </c>
      <c r="F14" s="5"/>
      <c r="G14" s="143"/>
      <c r="H14" s="143"/>
      <c r="I14" s="38">
        <f t="shared" ref="I14:I25" si="6">H14/E14</f>
        <v>0</v>
      </c>
      <c r="J14" s="62"/>
      <c r="K14" s="39">
        <f t="shared" ref="K14:K25" si="7">E14-H14</f>
        <v>365</v>
      </c>
      <c r="L14" s="38">
        <f t="shared" ref="L14:L25" si="8">K14/E14</f>
        <v>1</v>
      </c>
    </row>
    <row r="15" spans="1:12" x14ac:dyDescent="0.2">
      <c r="A15" s="32" t="s">
        <v>174</v>
      </c>
      <c r="B15" s="32" t="s">
        <v>179</v>
      </c>
      <c r="C15" s="32" t="s">
        <v>180</v>
      </c>
      <c r="D15" s="32">
        <v>1</v>
      </c>
      <c r="E15" s="32">
        <v>365</v>
      </c>
      <c r="F15" s="5"/>
      <c r="G15" s="175" t="s">
        <v>29</v>
      </c>
      <c r="H15" s="175">
        <v>2</v>
      </c>
      <c r="I15" s="38">
        <f t="shared" si="6"/>
        <v>5.4794520547945206E-3</v>
      </c>
      <c r="J15" s="62"/>
      <c r="K15" s="39">
        <f t="shared" si="7"/>
        <v>363</v>
      </c>
      <c r="L15" s="38">
        <f t="shared" si="8"/>
        <v>0.9945205479452055</v>
      </c>
    </row>
    <row r="16" spans="1:12" x14ac:dyDescent="0.2">
      <c r="A16" s="32" t="s">
        <v>174</v>
      </c>
      <c r="B16" s="32" t="s">
        <v>181</v>
      </c>
      <c r="C16" s="32" t="s">
        <v>182</v>
      </c>
      <c r="D16" s="32">
        <v>2</v>
      </c>
      <c r="E16" s="32">
        <v>184</v>
      </c>
      <c r="F16" s="5"/>
      <c r="G16" s="175" t="s">
        <v>29</v>
      </c>
      <c r="H16" s="175">
        <v>7</v>
      </c>
      <c r="I16" s="38">
        <f t="shared" si="6"/>
        <v>3.8043478260869568E-2</v>
      </c>
      <c r="J16" s="62"/>
      <c r="K16" s="39">
        <f t="shared" si="7"/>
        <v>177</v>
      </c>
      <c r="L16" s="38">
        <f t="shared" si="8"/>
        <v>0.96195652173913049</v>
      </c>
    </row>
    <row r="17" spans="1:12" x14ac:dyDescent="0.2">
      <c r="A17" s="32" t="s">
        <v>174</v>
      </c>
      <c r="B17" s="32" t="s">
        <v>183</v>
      </c>
      <c r="C17" s="32" t="s">
        <v>184</v>
      </c>
      <c r="D17" s="32">
        <v>1</v>
      </c>
      <c r="E17" s="32">
        <v>365</v>
      </c>
      <c r="F17" s="5"/>
      <c r="G17" s="143"/>
      <c r="H17" s="143"/>
      <c r="I17" s="38">
        <f t="shared" si="6"/>
        <v>0</v>
      </c>
      <c r="J17" s="62"/>
      <c r="K17" s="39">
        <f t="shared" si="7"/>
        <v>365</v>
      </c>
      <c r="L17" s="38">
        <f t="shared" si="8"/>
        <v>1</v>
      </c>
    </row>
    <row r="18" spans="1:12" x14ac:dyDescent="0.2">
      <c r="A18" s="32" t="s">
        <v>174</v>
      </c>
      <c r="B18" s="32" t="s">
        <v>185</v>
      </c>
      <c r="C18" s="32" t="s">
        <v>186</v>
      </c>
      <c r="D18" s="32">
        <v>1</v>
      </c>
      <c r="E18" s="32">
        <v>365</v>
      </c>
      <c r="F18" s="5"/>
      <c r="G18" s="143"/>
      <c r="H18" s="143"/>
      <c r="I18" s="38">
        <f t="shared" si="6"/>
        <v>0</v>
      </c>
      <c r="J18" s="62"/>
      <c r="K18" s="39">
        <f t="shared" si="7"/>
        <v>365</v>
      </c>
      <c r="L18" s="38">
        <f t="shared" si="8"/>
        <v>1</v>
      </c>
    </row>
    <row r="19" spans="1:12" x14ac:dyDescent="0.2">
      <c r="A19" s="32" t="s">
        <v>174</v>
      </c>
      <c r="B19" s="32" t="s">
        <v>187</v>
      </c>
      <c r="C19" s="32" t="s">
        <v>188</v>
      </c>
      <c r="D19" s="32">
        <v>1</v>
      </c>
      <c r="E19" s="32">
        <v>365</v>
      </c>
      <c r="F19" s="5"/>
      <c r="G19" s="175" t="s">
        <v>29</v>
      </c>
      <c r="H19" s="175">
        <v>2</v>
      </c>
      <c r="I19" s="38">
        <f t="shared" si="6"/>
        <v>5.4794520547945206E-3</v>
      </c>
      <c r="J19" s="62"/>
      <c r="K19" s="39">
        <f t="shared" si="7"/>
        <v>363</v>
      </c>
      <c r="L19" s="38">
        <f t="shared" si="8"/>
        <v>0.9945205479452055</v>
      </c>
    </row>
    <row r="20" spans="1:12" x14ac:dyDescent="0.2">
      <c r="A20" s="32" t="s">
        <v>174</v>
      </c>
      <c r="B20" s="32" t="s">
        <v>189</v>
      </c>
      <c r="C20" s="32" t="s">
        <v>190</v>
      </c>
      <c r="D20" s="32">
        <v>1</v>
      </c>
      <c r="E20" s="32">
        <v>365</v>
      </c>
      <c r="F20" s="5"/>
      <c r="G20" s="175" t="s">
        <v>29</v>
      </c>
      <c r="H20" s="175">
        <v>138</v>
      </c>
      <c r="I20" s="38">
        <f t="shared" si="6"/>
        <v>0.37808219178082192</v>
      </c>
      <c r="J20" s="62"/>
      <c r="K20" s="39">
        <f t="shared" si="7"/>
        <v>227</v>
      </c>
      <c r="L20" s="38">
        <f t="shared" si="8"/>
        <v>0.62191780821917808</v>
      </c>
    </row>
    <row r="21" spans="1:12" x14ac:dyDescent="0.2">
      <c r="A21" s="32" t="s">
        <v>174</v>
      </c>
      <c r="B21" s="32" t="s">
        <v>191</v>
      </c>
      <c r="C21" s="32" t="s">
        <v>192</v>
      </c>
      <c r="D21" s="32">
        <v>1</v>
      </c>
      <c r="E21" s="32">
        <v>365</v>
      </c>
      <c r="F21" s="5"/>
      <c r="G21" s="175" t="s">
        <v>29</v>
      </c>
      <c r="H21" s="175">
        <v>2</v>
      </c>
      <c r="I21" s="38">
        <f t="shared" si="6"/>
        <v>5.4794520547945206E-3</v>
      </c>
      <c r="J21" s="62"/>
      <c r="K21" s="39">
        <f t="shared" si="7"/>
        <v>363</v>
      </c>
      <c r="L21" s="38">
        <f t="shared" si="8"/>
        <v>0.9945205479452055</v>
      </c>
    </row>
    <row r="22" spans="1:12" x14ac:dyDescent="0.2">
      <c r="A22" s="32" t="s">
        <v>174</v>
      </c>
      <c r="B22" s="32" t="s">
        <v>195</v>
      </c>
      <c r="C22" s="32" t="s">
        <v>196</v>
      </c>
      <c r="D22" s="32">
        <v>1</v>
      </c>
      <c r="E22" s="32">
        <v>365</v>
      </c>
      <c r="F22" s="5"/>
      <c r="G22" s="143"/>
      <c r="H22" s="143"/>
      <c r="I22" s="38">
        <f t="shared" si="6"/>
        <v>0</v>
      </c>
      <c r="J22" s="62"/>
      <c r="K22" s="39">
        <f t="shared" si="7"/>
        <v>365</v>
      </c>
      <c r="L22" s="38">
        <f t="shared" si="8"/>
        <v>1</v>
      </c>
    </row>
    <row r="23" spans="1:12" x14ac:dyDescent="0.2">
      <c r="A23" s="32" t="s">
        <v>174</v>
      </c>
      <c r="B23" s="32" t="s">
        <v>201</v>
      </c>
      <c r="C23" s="32" t="s">
        <v>202</v>
      </c>
      <c r="D23" s="32">
        <v>2</v>
      </c>
      <c r="E23" s="32">
        <v>184</v>
      </c>
      <c r="F23" s="5"/>
      <c r="G23" s="143"/>
      <c r="H23" s="143"/>
      <c r="I23" s="38">
        <f t="shared" si="6"/>
        <v>0</v>
      </c>
      <c r="J23" s="62"/>
      <c r="K23" s="39">
        <f t="shared" si="7"/>
        <v>184</v>
      </c>
      <c r="L23" s="38">
        <f t="shared" si="8"/>
        <v>1</v>
      </c>
    </row>
    <row r="24" spans="1:12" x14ac:dyDescent="0.2">
      <c r="A24" s="32" t="s">
        <v>174</v>
      </c>
      <c r="B24" s="32" t="s">
        <v>203</v>
      </c>
      <c r="C24" s="32" t="s">
        <v>204</v>
      </c>
      <c r="D24" s="32">
        <v>2</v>
      </c>
      <c r="E24" s="32">
        <v>365</v>
      </c>
      <c r="F24" s="5"/>
      <c r="G24" s="143"/>
      <c r="H24" s="143"/>
      <c r="I24" s="38">
        <f t="shared" si="6"/>
        <v>0</v>
      </c>
      <c r="J24" s="62"/>
      <c r="K24" s="39">
        <f t="shared" si="7"/>
        <v>365</v>
      </c>
      <c r="L24" s="38">
        <f t="shared" si="8"/>
        <v>1</v>
      </c>
    </row>
    <row r="25" spans="1:12" x14ac:dyDescent="0.2">
      <c r="A25" s="32" t="s">
        <v>174</v>
      </c>
      <c r="B25" s="32" t="s">
        <v>205</v>
      </c>
      <c r="C25" s="32" t="s">
        <v>206</v>
      </c>
      <c r="D25" s="32">
        <v>2</v>
      </c>
      <c r="E25" s="32">
        <v>365</v>
      </c>
      <c r="F25" s="5"/>
      <c r="G25" s="143"/>
      <c r="H25" s="143"/>
      <c r="I25" s="38">
        <f t="shared" si="6"/>
        <v>0</v>
      </c>
      <c r="J25" s="62"/>
      <c r="K25" s="39">
        <f t="shared" si="7"/>
        <v>365</v>
      </c>
      <c r="L25" s="38">
        <f t="shared" si="8"/>
        <v>1</v>
      </c>
    </row>
    <row r="26" spans="1:12" x14ac:dyDescent="0.2">
      <c r="A26" s="32" t="s">
        <v>174</v>
      </c>
      <c r="B26" s="32" t="s">
        <v>207</v>
      </c>
      <c r="C26" s="32" t="s">
        <v>208</v>
      </c>
      <c r="D26" s="32">
        <v>1</v>
      </c>
      <c r="E26" s="32">
        <v>365</v>
      </c>
      <c r="F26" s="5"/>
      <c r="G26" s="175" t="s">
        <v>29</v>
      </c>
      <c r="H26" s="175">
        <v>2</v>
      </c>
      <c r="I26" s="38">
        <f t="shared" si="3"/>
        <v>5.4794520547945206E-3</v>
      </c>
      <c r="J26" s="62"/>
      <c r="K26" s="39">
        <f t="shared" si="4"/>
        <v>363</v>
      </c>
      <c r="L26" s="38">
        <f t="shared" si="5"/>
        <v>0.9945205479452055</v>
      </c>
    </row>
    <row r="27" spans="1:12" x14ac:dyDescent="0.2">
      <c r="A27" s="32" t="s">
        <v>174</v>
      </c>
      <c r="B27" s="32" t="s">
        <v>209</v>
      </c>
      <c r="C27" s="32" t="s">
        <v>210</v>
      </c>
      <c r="D27" s="32">
        <v>1</v>
      </c>
      <c r="E27" s="32">
        <v>365</v>
      </c>
      <c r="F27" s="5"/>
      <c r="G27" s="175" t="s">
        <v>29</v>
      </c>
      <c r="H27" s="175">
        <v>193</v>
      </c>
      <c r="I27" s="38">
        <f t="shared" si="3"/>
        <v>0.52876712328767128</v>
      </c>
      <c r="J27" s="62"/>
      <c r="K27" s="39">
        <f t="shared" si="4"/>
        <v>172</v>
      </c>
      <c r="L27" s="38">
        <f t="shared" si="5"/>
        <v>0.47123287671232877</v>
      </c>
    </row>
    <row r="28" spans="1:12" x14ac:dyDescent="0.2">
      <c r="A28" s="135" t="s">
        <v>174</v>
      </c>
      <c r="B28" s="135" t="s">
        <v>211</v>
      </c>
      <c r="C28" s="135" t="s">
        <v>212</v>
      </c>
      <c r="D28" s="135">
        <v>1</v>
      </c>
      <c r="E28" s="135">
        <v>365</v>
      </c>
      <c r="F28" s="63"/>
      <c r="G28" s="65" t="s">
        <v>29</v>
      </c>
      <c r="H28" s="65">
        <v>14</v>
      </c>
      <c r="I28" s="40">
        <f t="shared" si="3"/>
        <v>3.8356164383561646E-2</v>
      </c>
      <c r="J28" s="64"/>
      <c r="K28" s="41">
        <f t="shared" si="4"/>
        <v>351</v>
      </c>
      <c r="L28" s="40">
        <f t="shared" si="5"/>
        <v>0.9616438356164384</v>
      </c>
    </row>
    <row r="29" spans="1:12" x14ac:dyDescent="0.2">
      <c r="A29" s="32"/>
      <c r="B29" s="33">
        <f>COUNTA(B13:B28)</f>
        <v>16</v>
      </c>
      <c r="C29" s="32"/>
      <c r="D29" s="176"/>
      <c r="E29" s="36">
        <f>SUM(E13:E28)</f>
        <v>5478</v>
      </c>
      <c r="F29" s="42"/>
      <c r="G29" s="33">
        <f>COUNTA(G13:G28)</f>
        <v>9</v>
      </c>
      <c r="H29" s="36">
        <f>SUM(H13:H28)</f>
        <v>364</v>
      </c>
      <c r="I29" s="43">
        <f>H29/E29</f>
        <v>6.6447608616283321E-2</v>
      </c>
      <c r="J29" s="44"/>
      <c r="K29" s="52">
        <f>E29-H29</f>
        <v>5114</v>
      </c>
      <c r="L29" s="43">
        <f>K29/E29</f>
        <v>0.93355239138371671</v>
      </c>
    </row>
    <row r="30" spans="1:12" ht="8.25" customHeight="1" x14ac:dyDescent="0.2">
      <c r="A30" s="32"/>
      <c r="B30" s="32"/>
      <c r="C30" s="32"/>
      <c r="D30" s="32"/>
      <c r="G30" s="129"/>
      <c r="H30" s="35"/>
      <c r="I30" s="37"/>
      <c r="J30" s="37"/>
      <c r="K30" s="37"/>
      <c r="L30" s="37"/>
    </row>
    <row r="31" spans="1:12" x14ac:dyDescent="0.2">
      <c r="A31" s="32" t="s">
        <v>216</v>
      </c>
      <c r="B31" s="32" t="s">
        <v>221</v>
      </c>
      <c r="C31" s="32" t="s">
        <v>222</v>
      </c>
      <c r="D31" s="32">
        <v>2</v>
      </c>
      <c r="E31" s="69">
        <v>184</v>
      </c>
      <c r="F31" s="5"/>
      <c r="G31" s="136"/>
      <c r="H31" s="136"/>
      <c r="I31" s="38">
        <f t="shared" ref="I31:I32" si="9">H31/E31</f>
        <v>0</v>
      </c>
      <c r="J31" s="62"/>
      <c r="K31" s="39">
        <f t="shared" ref="K31:K32" si="10">E31-H31</f>
        <v>184</v>
      </c>
      <c r="L31" s="38">
        <f t="shared" ref="L31:L32" si="11">K31/E31</f>
        <v>1</v>
      </c>
    </row>
    <row r="32" spans="1:12" x14ac:dyDescent="0.2">
      <c r="A32" s="135" t="s">
        <v>216</v>
      </c>
      <c r="B32" s="135" t="s">
        <v>223</v>
      </c>
      <c r="C32" s="135" t="s">
        <v>224</v>
      </c>
      <c r="D32" s="135">
        <v>2</v>
      </c>
      <c r="E32" s="70">
        <v>184</v>
      </c>
      <c r="F32" s="63"/>
      <c r="G32" s="65" t="s">
        <v>29</v>
      </c>
      <c r="H32" s="65">
        <v>8</v>
      </c>
      <c r="I32" s="40">
        <f t="shared" si="9"/>
        <v>4.3478260869565216E-2</v>
      </c>
      <c r="J32" s="64"/>
      <c r="K32" s="41">
        <f t="shared" si="10"/>
        <v>176</v>
      </c>
      <c r="L32" s="40">
        <f t="shared" si="11"/>
        <v>0.95652173913043481</v>
      </c>
    </row>
    <row r="33" spans="1:12" x14ac:dyDescent="0.2">
      <c r="A33" s="32"/>
      <c r="B33" s="33">
        <f>COUNTA(B31:B32)</f>
        <v>2</v>
      </c>
      <c r="C33" s="32"/>
      <c r="E33" s="36">
        <f>SUM(E31:E32)</f>
        <v>368</v>
      </c>
      <c r="F33" s="42"/>
      <c r="G33" s="33">
        <f>COUNTA(G31:G32)</f>
        <v>1</v>
      </c>
      <c r="H33" s="36">
        <f>SUM(H31:H32)</f>
        <v>8</v>
      </c>
      <c r="I33" s="43">
        <f>H33/E33</f>
        <v>2.1739130434782608E-2</v>
      </c>
      <c r="J33" s="44"/>
      <c r="K33" s="52">
        <f>E33-H33</f>
        <v>360</v>
      </c>
      <c r="L33" s="43">
        <f>K33/E33</f>
        <v>0.97826086956521741</v>
      </c>
    </row>
    <row r="34" spans="1:12" x14ac:dyDescent="0.2">
      <c r="A34" s="32"/>
      <c r="B34" s="33"/>
      <c r="C34" s="32"/>
      <c r="E34" s="36"/>
      <c r="F34" s="42"/>
      <c r="G34" s="33"/>
      <c r="H34" s="36"/>
      <c r="I34" s="43"/>
      <c r="J34" s="126"/>
      <c r="K34" s="52"/>
      <c r="L34" s="43"/>
    </row>
    <row r="35" spans="1:12" x14ac:dyDescent="0.2">
      <c r="C35" s="112"/>
      <c r="D35" s="116" t="s">
        <v>254</v>
      </c>
      <c r="G35" s="37"/>
      <c r="H35" s="37"/>
    </row>
    <row r="36" spans="1:12" x14ac:dyDescent="0.2">
      <c r="B36" s="96"/>
      <c r="D36" s="115" t="s">
        <v>99</v>
      </c>
      <c r="E36" s="95">
        <f>SUM(B11+B29+B33)</f>
        <v>26</v>
      </c>
      <c r="G36" s="37"/>
      <c r="H36" s="37"/>
    </row>
    <row r="37" spans="1:12" x14ac:dyDescent="0.2">
      <c r="B37" s="96"/>
      <c r="D37" s="115" t="s">
        <v>135</v>
      </c>
      <c r="E37" s="94">
        <f>SUM(E11+E29+E33)</f>
        <v>8585</v>
      </c>
      <c r="G37" s="37"/>
      <c r="H37" s="37"/>
    </row>
    <row r="38" spans="1:12" x14ac:dyDescent="0.2">
      <c r="B38" s="114"/>
      <c r="D38" s="115" t="s">
        <v>126</v>
      </c>
      <c r="E38" s="95">
        <f>SUM(G11+G29+G33)</f>
        <v>13</v>
      </c>
      <c r="G38" s="37"/>
      <c r="H38" s="37"/>
    </row>
    <row r="39" spans="1:12" x14ac:dyDescent="0.2">
      <c r="B39" s="114"/>
      <c r="D39" s="115" t="s">
        <v>136</v>
      </c>
      <c r="E39" s="94">
        <f>SUM(H11+H29+H33)</f>
        <v>459</v>
      </c>
      <c r="G39" s="37"/>
      <c r="H39" s="37"/>
    </row>
    <row r="40" spans="1:12" x14ac:dyDescent="0.2">
      <c r="B40" s="114"/>
      <c r="D40" s="115" t="s">
        <v>137</v>
      </c>
      <c r="E40" s="122">
        <f>E39/E37</f>
        <v>5.3465346534653464E-2</v>
      </c>
      <c r="G40" s="37"/>
      <c r="H40" s="37"/>
    </row>
    <row r="41" spans="1:12" x14ac:dyDescent="0.2">
      <c r="D41" s="115" t="s">
        <v>138</v>
      </c>
      <c r="E41" s="94">
        <f>SUM(K11+K29+K33)</f>
        <v>8126</v>
      </c>
      <c r="G41" s="37"/>
      <c r="H41" s="37"/>
    </row>
    <row r="42" spans="1:12" x14ac:dyDescent="0.2">
      <c r="D42" s="115" t="s">
        <v>139</v>
      </c>
      <c r="E42" s="122">
        <f>E41/E37</f>
        <v>0.94653465346534649</v>
      </c>
      <c r="G42" s="37"/>
      <c r="H42" s="37"/>
    </row>
    <row r="43" spans="1:12" x14ac:dyDescent="0.2">
      <c r="G43" s="37"/>
      <c r="H43" s="37"/>
    </row>
    <row r="44" spans="1:12" x14ac:dyDescent="0.2">
      <c r="G44" s="37"/>
      <c r="H44" s="37"/>
    </row>
    <row r="45" spans="1:12" x14ac:dyDescent="0.2">
      <c r="G45" s="37"/>
      <c r="H45" s="37"/>
    </row>
    <row r="46" spans="1:12" x14ac:dyDescent="0.2">
      <c r="G46" s="37"/>
      <c r="H46" s="37"/>
    </row>
    <row r="47" spans="1:12" x14ac:dyDescent="0.2">
      <c r="G47" s="37"/>
      <c r="H47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Georgia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2012-09-05T19:20:15Z</cp:lastPrinted>
  <dcterms:created xsi:type="dcterms:W3CDTF">2006-12-12T20:37:17Z</dcterms:created>
  <dcterms:modified xsi:type="dcterms:W3CDTF">2012-09-05T19:20:27Z</dcterms:modified>
</cp:coreProperties>
</file>