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80" yWindow="60" windowWidth="18825" windowHeight="6360"/>
  </bookViews>
  <sheets>
    <sheet name="Summary" sheetId="8" r:id="rId1"/>
    <sheet name="Attributes" sheetId="2" r:id="rId2"/>
    <sheet name="Monitoring" sheetId="10" r:id="rId3"/>
    <sheet name="Pollution Sources" sheetId="11" r:id="rId4"/>
    <sheet name="2010 Actions" sheetId="4" r:id="rId5"/>
    <sheet name="Action Durations" sheetId="9" r:id="rId6"/>
    <sheet name="Beach Days" sheetId="7" r:id="rId7"/>
  </sheets>
  <definedNames>
    <definedName name="_xlnm.Print_Area" localSheetId="4">'2010 Actions'!$A$1:$J$755</definedName>
    <definedName name="_xlnm.Print_Area" localSheetId="5">'Action Durations'!$A$1:$K$183</definedName>
    <definedName name="_xlnm.Print_Area" localSheetId="1">Attributes!$A$1:$J$489</definedName>
    <definedName name="_xlnm.Print_Area" localSheetId="6">'Beach Days'!$A$1:$L$484</definedName>
    <definedName name="_xlnm.Print_Area" localSheetId="2">Monitoring!$A$1:$J$480</definedName>
    <definedName name="_xlnm.Print_Area" localSheetId="3">'Pollution Sources'!$A$1:$R$495</definedName>
    <definedName name="_xlnm.Print_Area" localSheetId="0">Summary!$A$1:$W$34</definedName>
    <definedName name="_xlnm.Print_Titles" localSheetId="4">'2010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</definedNames>
  <calcPr calcId="125725"/>
</workbook>
</file>

<file path=xl/calcChain.xml><?xml version="1.0" encoding="utf-8"?>
<calcChain xmlns="http://schemas.openxmlformats.org/spreadsheetml/2006/main">
  <c r="W4" i="8"/>
  <c r="W3"/>
  <c r="S6"/>
  <c r="R6"/>
  <c r="Q6"/>
  <c r="P6"/>
  <c r="O6"/>
  <c r="N6"/>
  <c r="L4"/>
  <c r="L3"/>
  <c r="E4"/>
  <c r="E3"/>
  <c r="K84" i="7"/>
  <c r="L84" s="1"/>
  <c r="I84"/>
  <c r="H7"/>
  <c r="I7" s="1"/>
  <c r="G7"/>
  <c r="L6"/>
  <c r="K6"/>
  <c r="K7" s="1"/>
  <c r="L7" s="1"/>
  <c r="I6"/>
  <c r="H4"/>
  <c r="G4"/>
  <c r="I4"/>
  <c r="K3"/>
  <c r="K4" s="1"/>
  <c r="L4" s="1"/>
  <c r="I3"/>
  <c r="B7"/>
  <c r="G273" i="4"/>
  <c r="G274"/>
  <c r="G275"/>
  <c r="G276"/>
  <c r="G277"/>
  <c r="G278"/>
  <c r="G279"/>
  <c r="G280"/>
  <c r="G282"/>
  <c r="G180" i="9"/>
  <c r="G179"/>
  <c r="G178"/>
  <c r="D22" i="4"/>
  <c r="D11"/>
  <c r="G21"/>
  <c r="G6"/>
  <c r="R7" i="11"/>
  <c r="Q7"/>
  <c r="P7"/>
  <c r="O7"/>
  <c r="N7"/>
  <c r="M7"/>
  <c r="L7"/>
  <c r="K7"/>
  <c r="J7"/>
  <c r="I7"/>
  <c r="H7"/>
  <c r="G7"/>
  <c r="F7"/>
  <c r="R4"/>
  <c r="Q4"/>
  <c r="P4"/>
  <c r="O4"/>
  <c r="N4"/>
  <c r="M4"/>
  <c r="L4"/>
  <c r="K4"/>
  <c r="J4"/>
  <c r="I4"/>
  <c r="H4"/>
  <c r="G4"/>
  <c r="F4"/>
  <c r="J6" i="10"/>
  <c r="J3"/>
  <c r="F6"/>
  <c r="F3"/>
  <c r="F6" i="2"/>
  <c r="F3"/>
  <c r="L3" i="7" l="1"/>
  <c r="K14" i="9"/>
  <c r="J14"/>
  <c r="I14"/>
  <c r="H14"/>
  <c r="G14"/>
  <c r="E14"/>
  <c r="D14"/>
  <c r="B14"/>
  <c r="K7"/>
  <c r="J7"/>
  <c r="I7"/>
  <c r="H7"/>
  <c r="G7"/>
  <c r="E7"/>
  <c r="D7"/>
  <c r="B7"/>
  <c r="K4"/>
  <c r="J4"/>
  <c r="I4"/>
  <c r="H4"/>
  <c r="G4"/>
  <c r="E4"/>
  <c r="D4"/>
  <c r="B311" i="4"/>
  <c r="D311"/>
  <c r="D28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B283"/>
  <c r="J7" i="8" s="1"/>
  <c r="G19" i="4"/>
  <c r="G18"/>
  <c r="G15"/>
  <c r="G16"/>
  <c r="G17"/>
  <c r="G20"/>
  <c r="G14"/>
  <c r="G5"/>
  <c r="G4"/>
  <c r="G3"/>
  <c r="G11" s="1"/>
  <c r="B22"/>
  <c r="B492"/>
  <c r="J12" i="8" s="1"/>
  <c r="B699" i="4"/>
  <c r="D699"/>
  <c r="D492"/>
  <c r="D621"/>
  <c r="D752"/>
  <c r="D754"/>
  <c r="D750"/>
  <c r="D747"/>
  <c r="D746"/>
  <c r="D745"/>
  <c r="D744"/>
  <c r="D743"/>
  <c r="D739"/>
  <c r="D738"/>
  <c r="K155" i="9"/>
  <c r="J155"/>
  <c r="I155"/>
  <c r="H155"/>
  <c r="G155"/>
  <c r="E155"/>
  <c r="D155"/>
  <c r="B155"/>
  <c r="K38"/>
  <c r="S7" i="8" s="1"/>
  <c r="J38" i="9"/>
  <c r="R7" i="8" s="1"/>
  <c r="I38" i="9"/>
  <c r="Q7" i="8" s="1"/>
  <c r="H38" i="9"/>
  <c r="P7" i="8" s="1"/>
  <c r="G38" i="9"/>
  <c r="O7" i="8" s="1"/>
  <c r="E38" i="9"/>
  <c r="D38"/>
  <c r="N7" i="8" s="1"/>
  <c r="B38" i="9"/>
  <c r="D751" i="4"/>
  <c r="D753"/>
  <c r="D740"/>
  <c r="D737"/>
  <c r="G22" l="1"/>
  <c r="K472" i="7" l="1"/>
  <c r="L472" s="1"/>
  <c r="I472"/>
  <c r="K471"/>
  <c r="L471" s="1"/>
  <c r="I471"/>
  <c r="K470"/>
  <c r="L470" s="1"/>
  <c r="I470"/>
  <c r="K469"/>
  <c r="L469" s="1"/>
  <c r="I469"/>
  <c r="K468"/>
  <c r="L468" s="1"/>
  <c r="I468"/>
  <c r="K467"/>
  <c r="L467" s="1"/>
  <c r="I467"/>
  <c r="K466"/>
  <c r="L466" s="1"/>
  <c r="I466"/>
  <c r="K465"/>
  <c r="L465" s="1"/>
  <c r="I465"/>
  <c r="K464"/>
  <c r="L464" s="1"/>
  <c r="I464"/>
  <c r="K463"/>
  <c r="L463" s="1"/>
  <c r="I463"/>
  <c r="K462"/>
  <c r="L462" s="1"/>
  <c r="I462"/>
  <c r="K461"/>
  <c r="L461" s="1"/>
  <c r="I461"/>
  <c r="K460"/>
  <c r="L460" s="1"/>
  <c r="I460"/>
  <c r="K459"/>
  <c r="L459" s="1"/>
  <c r="I459"/>
  <c r="K458"/>
  <c r="L458" s="1"/>
  <c r="I458"/>
  <c r="K457"/>
  <c r="L457" s="1"/>
  <c r="I457"/>
  <c r="K456"/>
  <c r="L456" s="1"/>
  <c r="I456"/>
  <c r="K455"/>
  <c r="L455" s="1"/>
  <c r="I455"/>
  <c r="K454"/>
  <c r="L454" s="1"/>
  <c r="I454"/>
  <c r="K453"/>
  <c r="L453" s="1"/>
  <c r="I453"/>
  <c r="K452"/>
  <c r="L452" s="1"/>
  <c r="I452"/>
  <c r="K451"/>
  <c r="L451" s="1"/>
  <c r="I451"/>
  <c r="K450"/>
  <c r="L450" s="1"/>
  <c r="I450"/>
  <c r="K449"/>
  <c r="L449" s="1"/>
  <c r="I449"/>
  <c r="K448"/>
  <c r="L448" s="1"/>
  <c r="I448"/>
  <c r="K447"/>
  <c r="L447" s="1"/>
  <c r="I447"/>
  <c r="K446"/>
  <c r="L446" s="1"/>
  <c r="I446"/>
  <c r="K445"/>
  <c r="L445" s="1"/>
  <c r="I445"/>
  <c r="K444"/>
  <c r="L444" s="1"/>
  <c r="I444"/>
  <c r="K443"/>
  <c r="L443" s="1"/>
  <c r="I443"/>
  <c r="K442"/>
  <c r="L442" s="1"/>
  <c r="I442"/>
  <c r="K441"/>
  <c r="L441" s="1"/>
  <c r="I441"/>
  <c r="K440"/>
  <c r="L440" s="1"/>
  <c r="I440"/>
  <c r="K439"/>
  <c r="L439" s="1"/>
  <c r="I439"/>
  <c r="K425"/>
  <c r="L425" s="1"/>
  <c r="I425"/>
  <c r="K424"/>
  <c r="L424" s="1"/>
  <c r="I424"/>
  <c r="K423"/>
  <c r="L423" s="1"/>
  <c r="I423"/>
  <c r="K422"/>
  <c r="L422" s="1"/>
  <c r="I422"/>
  <c r="K421"/>
  <c r="L421" s="1"/>
  <c r="I421"/>
  <c r="K420"/>
  <c r="L420" s="1"/>
  <c r="I420"/>
  <c r="K419"/>
  <c r="L419" s="1"/>
  <c r="I419"/>
  <c r="K418"/>
  <c r="L418" s="1"/>
  <c r="I418"/>
  <c r="K417"/>
  <c r="L417" s="1"/>
  <c r="I417"/>
  <c r="K416"/>
  <c r="L416" s="1"/>
  <c r="I416"/>
  <c r="K415"/>
  <c r="L415" s="1"/>
  <c r="I415"/>
  <c r="K414"/>
  <c r="L414" s="1"/>
  <c r="I414"/>
  <c r="K413"/>
  <c r="L413" s="1"/>
  <c r="I413"/>
  <c r="K412"/>
  <c r="L412" s="1"/>
  <c r="I412"/>
  <c r="K411"/>
  <c r="L411" s="1"/>
  <c r="I411"/>
  <c r="K410"/>
  <c r="L410" s="1"/>
  <c r="I410"/>
  <c r="K409"/>
  <c r="L409" s="1"/>
  <c r="I409"/>
  <c r="K408"/>
  <c r="L408" s="1"/>
  <c r="I408"/>
  <c r="K407"/>
  <c r="L407" s="1"/>
  <c r="I407"/>
  <c r="K406"/>
  <c r="L406" s="1"/>
  <c r="I406"/>
  <c r="K405"/>
  <c r="L405" s="1"/>
  <c r="I405"/>
  <c r="K404"/>
  <c r="L404" s="1"/>
  <c r="I404"/>
  <c r="K403"/>
  <c r="L403" s="1"/>
  <c r="I403"/>
  <c r="K402"/>
  <c r="L402" s="1"/>
  <c r="I402"/>
  <c r="K401"/>
  <c r="L401" s="1"/>
  <c r="I401"/>
  <c r="K400"/>
  <c r="L400" s="1"/>
  <c r="I400"/>
  <c r="H473"/>
  <c r="V19" i="8" s="1"/>
  <c r="G473" i="7"/>
  <c r="E473"/>
  <c r="B473"/>
  <c r="K438"/>
  <c r="L438" s="1"/>
  <c r="I438"/>
  <c r="K473" l="1"/>
  <c r="L473" s="1"/>
  <c r="U19" i="8"/>
  <c r="I473" i="7"/>
  <c r="K396" l="1"/>
  <c r="L396" s="1"/>
  <c r="I396"/>
  <c r="K395"/>
  <c r="L395" s="1"/>
  <c r="I395"/>
  <c r="K394"/>
  <c r="L394" s="1"/>
  <c r="I394"/>
  <c r="K393"/>
  <c r="L393" s="1"/>
  <c r="I393"/>
  <c r="K392"/>
  <c r="L392" s="1"/>
  <c r="I392"/>
  <c r="K391"/>
  <c r="L391" s="1"/>
  <c r="I391"/>
  <c r="K390"/>
  <c r="L390" s="1"/>
  <c r="I390"/>
  <c r="K389"/>
  <c r="L389" s="1"/>
  <c r="I389"/>
  <c r="K388"/>
  <c r="L388" s="1"/>
  <c r="I388"/>
  <c r="K387"/>
  <c r="L387" s="1"/>
  <c r="I387"/>
  <c r="K386"/>
  <c r="L386" s="1"/>
  <c r="I386"/>
  <c r="K385"/>
  <c r="L385" s="1"/>
  <c r="I385"/>
  <c r="K384"/>
  <c r="L384" s="1"/>
  <c r="I384"/>
  <c r="K383"/>
  <c r="L383" s="1"/>
  <c r="I383"/>
  <c r="K382"/>
  <c r="L382" s="1"/>
  <c r="I382"/>
  <c r="K381"/>
  <c r="L381" s="1"/>
  <c r="I381"/>
  <c r="K380"/>
  <c r="L380" s="1"/>
  <c r="I380"/>
  <c r="K379"/>
  <c r="L379" s="1"/>
  <c r="I379"/>
  <c r="K378"/>
  <c r="L378" s="1"/>
  <c r="I378"/>
  <c r="K377"/>
  <c r="L377" s="1"/>
  <c r="I377"/>
  <c r="K376"/>
  <c r="L376" s="1"/>
  <c r="I376"/>
  <c r="K375"/>
  <c r="L375" s="1"/>
  <c r="I375"/>
  <c r="K374"/>
  <c r="L374" s="1"/>
  <c r="I374"/>
  <c r="K373"/>
  <c r="L373" s="1"/>
  <c r="I373"/>
  <c r="K372"/>
  <c r="L372" s="1"/>
  <c r="I372"/>
  <c r="K371"/>
  <c r="L371" s="1"/>
  <c r="I371"/>
  <c r="K370"/>
  <c r="L370" s="1"/>
  <c r="I370"/>
  <c r="K369"/>
  <c r="L369" s="1"/>
  <c r="I369"/>
  <c r="K368"/>
  <c r="L368" s="1"/>
  <c r="I368"/>
  <c r="K367"/>
  <c r="L367" s="1"/>
  <c r="I367"/>
  <c r="K366"/>
  <c r="L366" s="1"/>
  <c r="I366"/>
  <c r="K365"/>
  <c r="L365" s="1"/>
  <c r="I365"/>
  <c r="K364"/>
  <c r="L364" s="1"/>
  <c r="I364"/>
  <c r="K360"/>
  <c r="L360" s="1"/>
  <c r="I360"/>
  <c r="K359"/>
  <c r="L359" s="1"/>
  <c r="I359"/>
  <c r="K358"/>
  <c r="L358" s="1"/>
  <c r="I358"/>
  <c r="K357"/>
  <c r="L357" s="1"/>
  <c r="I357"/>
  <c r="K356"/>
  <c r="L356" s="1"/>
  <c r="I356"/>
  <c r="K355"/>
  <c r="L355" s="1"/>
  <c r="I355"/>
  <c r="K354"/>
  <c r="L354" s="1"/>
  <c r="I354"/>
  <c r="K353"/>
  <c r="L353" s="1"/>
  <c r="I353"/>
  <c r="K352"/>
  <c r="L352" s="1"/>
  <c r="I352"/>
  <c r="K351"/>
  <c r="L351" s="1"/>
  <c r="I351"/>
  <c r="K350"/>
  <c r="L350" s="1"/>
  <c r="I350"/>
  <c r="K349"/>
  <c r="L349" s="1"/>
  <c r="I349"/>
  <c r="K348"/>
  <c r="L348" s="1"/>
  <c r="I348"/>
  <c r="K347"/>
  <c r="L347" s="1"/>
  <c r="I347"/>
  <c r="K346"/>
  <c r="L346" s="1"/>
  <c r="I346"/>
  <c r="K345"/>
  <c r="L345" s="1"/>
  <c r="I345"/>
  <c r="K344"/>
  <c r="L344" s="1"/>
  <c r="I344"/>
  <c r="K343"/>
  <c r="L343" s="1"/>
  <c r="I343"/>
  <c r="K342"/>
  <c r="L342" s="1"/>
  <c r="I342"/>
  <c r="K341"/>
  <c r="L341" s="1"/>
  <c r="I341"/>
  <c r="K340"/>
  <c r="L340" s="1"/>
  <c r="I340"/>
  <c r="K339"/>
  <c r="L339" s="1"/>
  <c r="I339"/>
  <c r="K338"/>
  <c r="L338" s="1"/>
  <c r="I338"/>
  <c r="K337"/>
  <c r="L337" s="1"/>
  <c r="I337"/>
  <c r="K336"/>
  <c r="L336" s="1"/>
  <c r="I336"/>
  <c r="K335"/>
  <c r="L335" s="1"/>
  <c r="I335"/>
  <c r="K334"/>
  <c r="L334" s="1"/>
  <c r="I334"/>
  <c r="K333"/>
  <c r="L333" s="1"/>
  <c r="I333"/>
  <c r="K332"/>
  <c r="L332" s="1"/>
  <c r="I332"/>
  <c r="K331"/>
  <c r="L331" s="1"/>
  <c r="I331"/>
  <c r="K330"/>
  <c r="L330" s="1"/>
  <c r="I330"/>
  <c r="K329"/>
  <c r="L329" s="1"/>
  <c r="I329"/>
  <c r="K328"/>
  <c r="L328" s="1"/>
  <c r="I328"/>
  <c r="K327"/>
  <c r="L327" s="1"/>
  <c r="I327"/>
  <c r="K326"/>
  <c r="L326" s="1"/>
  <c r="I326"/>
  <c r="K325"/>
  <c r="L325" s="1"/>
  <c r="I325"/>
  <c r="K324"/>
  <c r="L324" s="1"/>
  <c r="I324"/>
  <c r="K323"/>
  <c r="L323" s="1"/>
  <c r="I323"/>
  <c r="K322"/>
  <c r="L322" s="1"/>
  <c r="I322"/>
  <c r="K321"/>
  <c r="L321" s="1"/>
  <c r="I321"/>
  <c r="K317"/>
  <c r="L317" s="1"/>
  <c r="I317"/>
  <c r="K316"/>
  <c r="L316" s="1"/>
  <c r="I316"/>
  <c r="L315"/>
  <c r="K315"/>
  <c r="I315"/>
  <c r="K314"/>
  <c r="L314" s="1"/>
  <c r="I314"/>
  <c r="K313"/>
  <c r="L313" s="1"/>
  <c r="I313"/>
  <c r="K312"/>
  <c r="L312" s="1"/>
  <c r="I312"/>
  <c r="K311"/>
  <c r="L311" s="1"/>
  <c r="I311"/>
  <c r="K310"/>
  <c r="L310" s="1"/>
  <c r="I310"/>
  <c r="K309"/>
  <c r="L309" s="1"/>
  <c r="I309"/>
  <c r="K308"/>
  <c r="L308" s="1"/>
  <c r="I308"/>
  <c r="K307"/>
  <c r="L307" s="1"/>
  <c r="I307"/>
  <c r="K306"/>
  <c r="L306" s="1"/>
  <c r="I306"/>
  <c r="K305"/>
  <c r="L305" s="1"/>
  <c r="I305"/>
  <c r="K304"/>
  <c r="L304" s="1"/>
  <c r="I304"/>
  <c r="K303"/>
  <c r="L303" s="1"/>
  <c r="I303"/>
  <c r="K302"/>
  <c r="L302" s="1"/>
  <c r="I302"/>
  <c r="K298"/>
  <c r="L298" s="1"/>
  <c r="I298"/>
  <c r="K297"/>
  <c r="L297" s="1"/>
  <c r="I297"/>
  <c r="K296"/>
  <c r="L296" s="1"/>
  <c r="I296"/>
  <c r="K295"/>
  <c r="L295" s="1"/>
  <c r="I295"/>
  <c r="K294"/>
  <c r="L294" s="1"/>
  <c r="I294"/>
  <c r="K293"/>
  <c r="L293" s="1"/>
  <c r="I293"/>
  <c r="K289"/>
  <c r="L289" s="1"/>
  <c r="I289"/>
  <c r="K288"/>
  <c r="L288" s="1"/>
  <c r="I288"/>
  <c r="K287"/>
  <c r="L287" s="1"/>
  <c r="I287"/>
  <c r="K286"/>
  <c r="L286" s="1"/>
  <c r="I286"/>
  <c r="K285"/>
  <c r="L285" s="1"/>
  <c r="I285"/>
  <c r="K284"/>
  <c r="L284" s="1"/>
  <c r="I284"/>
  <c r="K283"/>
  <c r="L283" s="1"/>
  <c r="I283"/>
  <c r="K282"/>
  <c r="L282" s="1"/>
  <c r="I282"/>
  <c r="K281"/>
  <c r="L281" s="1"/>
  <c r="I281"/>
  <c r="K280"/>
  <c r="L280" s="1"/>
  <c r="I280"/>
  <c r="K279"/>
  <c r="L279" s="1"/>
  <c r="I279"/>
  <c r="K278"/>
  <c r="L278" s="1"/>
  <c r="I278"/>
  <c r="K277"/>
  <c r="L277" s="1"/>
  <c r="I277"/>
  <c r="K276"/>
  <c r="L276" s="1"/>
  <c r="I276"/>
  <c r="K275"/>
  <c r="L275" s="1"/>
  <c r="I275"/>
  <c r="K274"/>
  <c r="L274" s="1"/>
  <c r="I274"/>
  <c r="K273"/>
  <c r="L273" s="1"/>
  <c r="I273"/>
  <c r="K272"/>
  <c r="L272" s="1"/>
  <c r="I272"/>
  <c r="K271"/>
  <c r="L271" s="1"/>
  <c r="I271"/>
  <c r="K270"/>
  <c r="L270" s="1"/>
  <c r="I270"/>
  <c r="K269"/>
  <c r="L269" s="1"/>
  <c r="I269"/>
  <c r="K268"/>
  <c r="L268" s="1"/>
  <c r="I268"/>
  <c r="K267"/>
  <c r="L267" s="1"/>
  <c r="I267"/>
  <c r="K266"/>
  <c r="L266" s="1"/>
  <c r="I266"/>
  <c r="K265"/>
  <c r="L265" s="1"/>
  <c r="I265"/>
  <c r="K264"/>
  <c r="L264" s="1"/>
  <c r="I264"/>
  <c r="K263"/>
  <c r="L263" s="1"/>
  <c r="I263"/>
  <c r="K262"/>
  <c r="L262" s="1"/>
  <c r="I262"/>
  <c r="K261"/>
  <c r="L261" s="1"/>
  <c r="I261"/>
  <c r="K260"/>
  <c r="L260" s="1"/>
  <c r="I260"/>
  <c r="K259"/>
  <c r="L259" s="1"/>
  <c r="I259"/>
  <c r="K258"/>
  <c r="L258" s="1"/>
  <c r="I258"/>
  <c r="K257"/>
  <c r="L257" s="1"/>
  <c r="I257"/>
  <c r="K256"/>
  <c r="L256" s="1"/>
  <c r="I256"/>
  <c r="K255"/>
  <c r="L255" s="1"/>
  <c r="I255"/>
  <c r="K254"/>
  <c r="L254" s="1"/>
  <c r="I254"/>
  <c r="K253"/>
  <c r="L253" s="1"/>
  <c r="I253"/>
  <c r="K252"/>
  <c r="L252" s="1"/>
  <c r="I252"/>
  <c r="K251"/>
  <c r="L251" s="1"/>
  <c r="I251"/>
  <c r="K250"/>
  <c r="L250" s="1"/>
  <c r="I250"/>
  <c r="K249"/>
  <c r="L249" s="1"/>
  <c r="I249"/>
  <c r="K248"/>
  <c r="L248" s="1"/>
  <c r="I248"/>
  <c r="K247"/>
  <c r="L247" s="1"/>
  <c r="I247"/>
  <c r="K246"/>
  <c r="L246" s="1"/>
  <c r="I246"/>
  <c r="K245"/>
  <c r="L245" s="1"/>
  <c r="I245"/>
  <c r="K244"/>
  <c r="L244" s="1"/>
  <c r="I244"/>
  <c r="K243"/>
  <c r="L243" s="1"/>
  <c r="I243"/>
  <c r="K242"/>
  <c r="L242" s="1"/>
  <c r="I242"/>
  <c r="K241"/>
  <c r="L241" s="1"/>
  <c r="I241"/>
  <c r="K240"/>
  <c r="L240" s="1"/>
  <c r="I240"/>
  <c r="K239"/>
  <c r="L239" s="1"/>
  <c r="I239"/>
  <c r="K238"/>
  <c r="L238" s="1"/>
  <c r="I238"/>
  <c r="K237"/>
  <c r="L237" s="1"/>
  <c r="I237"/>
  <c r="K236"/>
  <c r="L236" s="1"/>
  <c r="I236"/>
  <c r="K235"/>
  <c r="L235" s="1"/>
  <c r="I235"/>
  <c r="K234"/>
  <c r="L234" s="1"/>
  <c r="I234"/>
  <c r="K233"/>
  <c r="L233" s="1"/>
  <c r="I233"/>
  <c r="K232"/>
  <c r="L232" s="1"/>
  <c r="I232"/>
  <c r="K231"/>
  <c r="L231" s="1"/>
  <c r="I231"/>
  <c r="K230"/>
  <c r="L230" s="1"/>
  <c r="I230"/>
  <c r="K229"/>
  <c r="L229" s="1"/>
  <c r="I229"/>
  <c r="K228"/>
  <c r="L228" s="1"/>
  <c r="I228"/>
  <c r="K227"/>
  <c r="L227" s="1"/>
  <c r="I227"/>
  <c r="K226"/>
  <c r="L226" s="1"/>
  <c r="I226"/>
  <c r="K225"/>
  <c r="L225" s="1"/>
  <c r="I225"/>
  <c r="K224"/>
  <c r="L224" s="1"/>
  <c r="I224"/>
  <c r="K223"/>
  <c r="L223" s="1"/>
  <c r="I223"/>
  <c r="K222"/>
  <c r="L222" s="1"/>
  <c r="I222"/>
  <c r="K221"/>
  <c r="L221" s="1"/>
  <c r="I221"/>
  <c r="K220"/>
  <c r="L220" s="1"/>
  <c r="I220"/>
  <c r="K219"/>
  <c r="L219" s="1"/>
  <c r="I219"/>
  <c r="K218"/>
  <c r="L218" s="1"/>
  <c r="I218"/>
  <c r="K217"/>
  <c r="L217" s="1"/>
  <c r="I217"/>
  <c r="K216"/>
  <c r="L216" s="1"/>
  <c r="I216"/>
  <c r="K215"/>
  <c r="L215" s="1"/>
  <c r="I215"/>
  <c r="K211"/>
  <c r="L211" s="1"/>
  <c r="I211"/>
  <c r="K210"/>
  <c r="L210" s="1"/>
  <c r="I210"/>
  <c r="K209"/>
  <c r="L209" s="1"/>
  <c r="I209"/>
  <c r="K208"/>
  <c r="L208" s="1"/>
  <c r="I208"/>
  <c r="K207"/>
  <c r="L207" s="1"/>
  <c r="I207"/>
  <c r="K205"/>
  <c r="L205" s="1"/>
  <c r="I205"/>
  <c r="K204"/>
  <c r="L204" s="1"/>
  <c r="I204"/>
  <c r="K203"/>
  <c r="L203" s="1"/>
  <c r="I203"/>
  <c r="K202"/>
  <c r="L202" s="1"/>
  <c r="I202"/>
  <c r="K201"/>
  <c r="L201" s="1"/>
  <c r="I201"/>
  <c r="K200"/>
  <c r="L200" s="1"/>
  <c r="I200"/>
  <c r="K198"/>
  <c r="L198" s="1"/>
  <c r="I198"/>
  <c r="K197"/>
  <c r="L197" s="1"/>
  <c r="I197"/>
  <c r="K196"/>
  <c r="L196" s="1"/>
  <c r="I196"/>
  <c r="K195"/>
  <c r="L195" s="1"/>
  <c r="I195"/>
  <c r="K194"/>
  <c r="L194" s="1"/>
  <c r="I194"/>
  <c r="K192"/>
  <c r="L192" s="1"/>
  <c r="I192"/>
  <c r="K191"/>
  <c r="L191" s="1"/>
  <c r="I191"/>
  <c r="K190"/>
  <c r="L190" s="1"/>
  <c r="I190"/>
  <c r="K189"/>
  <c r="L189" s="1"/>
  <c r="I189"/>
  <c r="K187"/>
  <c r="L187" s="1"/>
  <c r="I187"/>
  <c r="K186"/>
  <c r="L186" s="1"/>
  <c r="I186"/>
  <c r="K185"/>
  <c r="L185" s="1"/>
  <c r="I185"/>
  <c r="K181"/>
  <c r="L181" s="1"/>
  <c r="I181"/>
  <c r="K180"/>
  <c r="L180" s="1"/>
  <c r="I180"/>
  <c r="K179"/>
  <c r="L179" s="1"/>
  <c r="I179"/>
  <c r="K178"/>
  <c r="L178" s="1"/>
  <c r="I178"/>
  <c r="K177"/>
  <c r="L177" s="1"/>
  <c r="I177"/>
  <c r="K176"/>
  <c r="L176" s="1"/>
  <c r="I176"/>
  <c r="K175"/>
  <c r="L175" s="1"/>
  <c r="I175"/>
  <c r="K174"/>
  <c r="L174" s="1"/>
  <c r="I174"/>
  <c r="K173"/>
  <c r="L173" s="1"/>
  <c r="I173"/>
  <c r="K172"/>
  <c r="L172" s="1"/>
  <c r="I172"/>
  <c r="K171"/>
  <c r="L171" s="1"/>
  <c r="I171"/>
  <c r="K170"/>
  <c r="L170" s="1"/>
  <c r="I170"/>
  <c r="K169"/>
  <c r="L169" s="1"/>
  <c r="I169"/>
  <c r="K168"/>
  <c r="L168" s="1"/>
  <c r="I168"/>
  <c r="K167"/>
  <c r="L167" s="1"/>
  <c r="I167"/>
  <c r="K166"/>
  <c r="L166" s="1"/>
  <c r="I166"/>
  <c r="K165"/>
  <c r="L165" s="1"/>
  <c r="I165"/>
  <c r="K164"/>
  <c r="L164" s="1"/>
  <c r="I164"/>
  <c r="K163"/>
  <c r="L163" s="1"/>
  <c r="I163"/>
  <c r="K162"/>
  <c r="L162" s="1"/>
  <c r="I162"/>
  <c r="K161"/>
  <c r="L161" s="1"/>
  <c r="I161"/>
  <c r="K160"/>
  <c r="L160" s="1"/>
  <c r="I160"/>
  <c r="K159"/>
  <c r="L159" s="1"/>
  <c r="I159"/>
  <c r="K158"/>
  <c r="L158" s="1"/>
  <c r="I158"/>
  <c r="K154"/>
  <c r="L154" s="1"/>
  <c r="I154"/>
  <c r="K153"/>
  <c r="L153" s="1"/>
  <c r="I153"/>
  <c r="K152"/>
  <c r="L152" s="1"/>
  <c r="I152"/>
  <c r="K151"/>
  <c r="L151" s="1"/>
  <c r="I151"/>
  <c r="K150"/>
  <c r="L150" s="1"/>
  <c r="I150"/>
  <c r="K149"/>
  <c r="L149" s="1"/>
  <c r="I149"/>
  <c r="K148"/>
  <c r="L148" s="1"/>
  <c r="I148"/>
  <c r="K147"/>
  <c r="L147" s="1"/>
  <c r="I147"/>
  <c r="K146"/>
  <c r="L146" s="1"/>
  <c r="I146"/>
  <c r="K145"/>
  <c r="L145" s="1"/>
  <c r="I145"/>
  <c r="K144"/>
  <c r="L144" s="1"/>
  <c r="I144"/>
  <c r="K143"/>
  <c r="L143" s="1"/>
  <c r="I143"/>
  <c r="K142"/>
  <c r="L142" s="1"/>
  <c r="I142"/>
  <c r="K141"/>
  <c r="L141" s="1"/>
  <c r="I141"/>
  <c r="K140"/>
  <c r="L140" s="1"/>
  <c r="I140"/>
  <c r="K139"/>
  <c r="L139" s="1"/>
  <c r="I139"/>
  <c r="K138"/>
  <c r="L138" s="1"/>
  <c r="I138"/>
  <c r="K137"/>
  <c r="L137" s="1"/>
  <c r="I137"/>
  <c r="K136"/>
  <c r="L136" s="1"/>
  <c r="I136"/>
  <c r="K135"/>
  <c r="L135" s="1"/>
  <c r="I135"/>
  <c r="K129"/>
  <c r="L129" s="1"/>
  <c r="I129"/>
  <c r="K128"/>
  <c r="L128" s="1"/>
  <c r="I128"/>
  <c r="K127"/>
  <c r="L127" s="1"/>
  <c r="I127"/>
  <c r="K126"/>
  <c r="L126" s="1"/>
  <c r="I126"/>
  <c r="K125"/>
  <c r="L125" s="1"/>
  <c r="I125"/>
  <c r="K124"/>
  <c r="L124" s="1"/>
  <c r="I124"/>
  <c r="K123"/>
  <c r="L123" s="1"/>
  <c r="I123"/>
  <c r="K122"/>
  <c r="L122" s="1"/>
  <c r="I122"/>
  <c r="K121"/>
  <c r="L121" s="1"/>
  <c r="I121"/>
  <c r="K120"/>
  <c r="L120" s="1"/>
  <c r="I120"/>
  <c r="K119"/>
  <c r="L119" s="1"/>
  <c r="I119"/>
  <c r="K118"/>
  <c r="L118" s="1"/>
  <c r="I118"/>
  <c r="K117"/>
  <c r="L117" s="1"/>
  <c r="I117"/>
  <c r="K116"/>
  <c r="L116" s="1"/>
  <c r="I116"/>
  <c r="K115"/>
  <c r="L115" s="1"/>
  <c r="I115"/>
  <c r="K114"/>
  <c r="L114" s="1"/>
  <c r="I114"/>
  <c r="K113"/>
  <c r="L113" s="1"/>
  <c r="I113"/>
  <c r="K112"/>
  <c r="L112" s="1"/>
  <c r="I112"/>
  <c r="K111"/>
  <c r="L111" s="1"/>
  <c r="I111"/>
  <c r="K110"/>
  <c r="L110" s="1"/>
  <c r="I110"/>
  <c r="K109"/>
  <c r="L109" s="1"/>
  <c r="I109"/>
  <c r="K108"/>
  <c r="L108" s="1"/>
  <c r="I108"/>
  <c r="K107"/>
  <c r="L107" s="1"/>
  <c r="I107"/>
  <c r="K106"/>
  <c r="L106" s="1"/>
  <c r="I106"/>
  <c r="K105"/>
  <c r="L105" s="1"/>
  <c r="I105"/>
  <c r="K101"/>
  <c r="L101" s="1"/>
  <c r="I101"/>
  <c r="K100"/>
  <c r="L100" s="1"/>
  <c r="I100"/>
  <c r="K99"/>
  <c r="L99" s="1"/>
  <c r="I99"/>
  <c r="K98"/>
  <c r="L98" s="1"/>
  <c r="I98"/>
  <c r="K97"/>
  <c r="L97" s="1"/>
  <c r="I97"/>
  <c r="K96"/>
  <c r="L96" s="1"/>
  <c r="I96"/>
  <c r="K95"/>
  <c r="L95" s="1"/>
  <c r="I95"/>
  <c r="K94"/>
  <c r="L94" s="1"/>
  <c r="I94"/>
  <c r="K93"/>
  <c r="L93" s="1"/>
  <c r="I93"/>
  <c r="K92"/>
  <c r="L92" s="1"/>
  <c r="I92"/>
  <c r="K91"/>
  <c r="L91" s="1"/>
  <c r="I91"/>
  <c r="K90"/>
  <c r="L90" s="1"/>
  <c r="I90"/>
  <c r="K89"/>
  <c r="L89" s="1"/>
  <c r="I89"/>
  <c r="K88"/>
  <c r="L88" s="1"/>
  <c r="I88"/>
  <c r="K87"/>
  <c r="L87" s="1"/>
  <c r="I87"/>
  <c r="K86"/>
  <c r="L86" s="1"/>
  <c r="I86"/>
  <c r="K85"/>
  <c r="L85" s="1"/>
  <c r="I85"/>
  <c r="K83"/>
  <c r="L83" s="1"/>
  <c r="I83"/>
  <c r="K82"/>
  <c r="L82" s="1"/>
  <c r="I82"/>
  <c r="K81"/>
  <c r="L81" s="1"/>
  <c r="I81"/>
  <c r="K80"/>
  <c r="L80" s="1"/>
  <c r="I80"/>
  <c r="K79"/>
  <c r="L79" s="1"/>
  <c r="I79"/>
  <c r="K78"/>
  <c r="L78" s="1"/>
  <c r="I78"/>
  <c r="K77"/>
  <c r="L77" s="1"/>
  <c r="I77"/>
  <c r="K76"/>
  <c r="L76" s="1"/>
  <c r="I76"/>
  <c r="K75"/>
  <c r="L75" s="1"/>
  <c r="I75"/>
  <c r="K74"/>
  <c r="L74" s="1"/>
  <c r="I74"/>
  <c r="K73"/>
  <c r="L73" s="1"/>
  <c r="I73"/>
  <c r="K72"/>
  <c r="L72" s="1"/>
  <c r="I72"/>
  <c r="K71"/>
  <c r="L71" s="1"/>
  <c r="I71"/>
  <c r="K70"/>
  <c r="L70" s="1"/>
  <c r="I70"/>
  <c r="K69"/>
  <c r="L69" s="1"/>
  <c r="I69"/>
  <c r="K68"/>
  <c r="L68" s="1"/>
  <c r="I68"/>
  <c r="K67"/>
  <c r="L67" s="1"/>
  <c r="I67"/>
  <c r="K66"/>
  <c r="L66" s="1"/>
  <c r="I66"/>
  <c r="K65"/>
  <c r="L65" s="1"/>
  <c r="I65"/>
  <c r="K64"/>
  <c r="L64" s="1"/>
  <c r="I64"/>
  <c r="K63"/>
  <c r="L63" s="1"/>
  <c r="I63"/>
  <c r="K62"/>
  <c r="L62" s="1"/>
  <c r="I62"/>
  <c r="K61"/>
  <c r="L61" s="1"/>
  <c r="I61"/>
  <c r="K60"/>
  <c r="L60" s="1"/>
  <c r="I60"/>
  <c r="K59"/>
  <c r="L59" s="1"/>
  <c r="I59"/>
  <c r="K58"/>
  <c r="L58" s="1"/>
  <c r="I58"/>
  <c r="K57"/>
  <c r="L57" s="1"/>
  <c r="I57"/>
  <c r="K56"/>
  <c r="L56" s="1"/>
  <c r="I56"/>
  <c r="K55"/>
  <c r="L55" s="1"/>
  <c r="I55"/>
  <c r="K54"/>
  <c r="L54" s="1"/>
  <c r="I54"/>
  <c r="K50"/>
  <c r="L50" s="1"/>
  <c r="I50"/>
  <c r="K49"/>
  <c r="L49" s="1"/>
  <c r="I49"/>
  <c r="K48"/>
  <c r="L48" s="1"/>
  <c r="I48"/>
  <c r="K47"/>
  <c r="L47" s="1"/>
  <c r="I47"/>
  <c r="K46"/>
  <c r="L46" s="1"/>
  <c r="I46"/>
  <c r="K45"/>
  <c r="L45" s="1"/>
  <c r="I45"/>
  <c r="K44"/>
  <c r="L44" s="1"/>
  <c r="I44"/>
  <c r="K43"/>
  <c r="L43" s="1"/>
  <c r="I43"/>
  <c r="K42"/>
  <c r="L42" s="1"/>
  <c r="I42"/>
  <c r="K41"/>
  <c r="L41" s="1"/>
  <c r="I41"/>
  <c r="K40"/>
  <c r="L40" s="1"/>
  <c r="I40"/>
  <c r="K39"/>
  <c r="L39" s="1"/>
  <c r="I39"/>
  <c r="L38"/>
  <c r="K38"/>
  <c r="I38"/>
  <c r="K37"/>
  <c r="L37" s="1"/>
  <c r="I37"/>
  <c r="K36"/>
  <c r="L36" s="1"/>
  <c r="I36"/>
  <c r="K35"/>
  <c r="L35" s="1"/>
  <c r="I35"/>
  <c r="K34"/>
  <c r="L34" s="1"/>
  <c r="I34"/>
  <c r="K33"/>
  <c r="L33" s="1"/>
  <c r="I33"/>
  <c r="K32"/>
  <c r="L32" s="1"/>
  <c r="I32"/>
  <c r="K31"/>
  <c r="L31" s="1"/>
  <c r="I31"/>
  <c r="K30"/>
  <c r="L30" s="1"/>
  <c r="I30"/>
  <c r="K29"/>
  <c r="L29" s="1"/>
  <c r="I29"/>
  <c r="K28"/>
  <c r="L28" s="1"/>
  <c r="I28"/>
  <c r="K27"/>
  <c r="L27" s="1"/>
  <c r="I27"/>
  <c r="K26"/>
  <c r="L26" s="1"/>
  <c r="I26"/>
  <c r="K25"/>
  <c r="L25" s="1"/>
  <c r="I25"/>
  <c r="K24"/>
  <c r="L24" s="1"/>
  <c r="I24"/>
  <c r="K14"/>
  <c r="L14" s="1"/>
  <c r="I14"/>
  <c r="K13"/>
  <c r="L13" s="1"/>
  <c r="I13"/>
  <c r="K12"/>
  <c r="L12" s="1"/>
  <c r="I12"/>
  <c r="J18" i="8"/>
  <c r="J10"/>
  <c r="D39" i="4"/>
  <c r="J472" i="10"/>
  <c r="F19" i="8" s="1"/>
  <c r="J435" i="10"/>
  <c r="F18" i="8" s="1"/>
  <c r="J426" i="10"/>
  <c r="J396"/>
  <c r="J360"/>
  <c r="J317"/>
  <c r="J298"/>
  <c r="J289"/>
  <c r="J211"/>
  <c r="J181"/>
  <c r="J154"/>
  <c r="J131"/>
  <c r="J101"/>
  <c r="J50"/>
  <c r="J20"/>
  <c r="F472"/>
  <c r="B472"/>
  <c r="C19" i="8" s="1"/>
  <c r="K169" i="9"/>
  <c r="S19" i="8" s="1"/>
  <c r="J169" i="9"/>
  <c r="R19" i="8" s="1"/>
  <c r="I169" i="9"/>
  <c r="Q19" i="8" s="1"/>
  <c r="H169" i="9"/>
  <c r="P19" i="8" s="1"/>
  <c r="G169" i="9"/>
  <c r="O19" i="8" s="1"/>
  <c r="E169" i="9"/>
  <c r="D169"/>
  <c r="N19" i="8" s="1"/>
  <c r="B169" i="9"/>
  <c r="S18" i="8"/>
  <c r="R18"/>
  <c r="Q18"/>
  <c r="P18"/>
  <c r="O18"/>
  <c r="N18"/>
  <c r="D480" i="10" l="1"/>
  <c r="G19" i="8"/>
  <c r="D19"/>
  <c r="E100" i="9"/>
  <c r="B91"/>
  <c r="G723" i="4" l="1"/>
  <c r="D723"/>
  <c r="B723"/>
  <c r="J19" i="8" s="1"/>
  <c r="R473" i="11"/>
  <c r="Q473"/>
  <c r="P473"/>
  <c r="O473"/>
  <c r="N473"/>
  <c r="M473"/>
  <c r="L473"/>
  <c r="K473"/>
  <c r="J473"/>
  <c r="I473"/>
  <c r="H473"/>
  <c r="G473"/>
  <c r="F473"/>
  <c r="E473"/>
  <c r="D473"/>
  <c r="B473"/>
  <c r="B21"/>
  <c r="F101" i="2"/>
  <c r="B101"/>
  <c r="F472"/>
  <c r="B472"/>
  <c r="F435"/>
  <c r="B435"/>
  <c r="B131"/>
  <c r="F131"/>
  <c r="K131" i="7" l="1"/>
  <c r="L131" s="1"/>
  <c r="I131"/>
  <c r="K130"/>
  <c r="L130" s="1"/>
  <c r="I130"/>
  <c r="K104"/>
  <c r="L104" s="1"/>
  <c r="I104"/>
  <c r="K53"/>
  <c r="L53" s="1"/>
  <c r="I53"/>
  <c r="K23"/>
  <c r="L23" s="1"/>
  <c r="I23"/>
  <c r="K20"/>
  <c r="L20" s="1"/>
  <c r="I20"/>
  <c r="K19"/>
  <c r="L19" s="1"/>
  <c r="I19"/>
  <c r="K18"/>
  <c r="L18" s="1"/>
  <c r="I18"/>
  <c r="K17"/>
  <c r="L17" s="1"/>
  <c r="I17"/>
  <c r="K16"/>
  <c r="L16" s="1"/>
  <c r="I16"/>
  <c r="K15"/>
  <c r="L15" s="1"/>
  <c r="I15"/>
  <c r="K11"/>
  <c r="L11" s="1"/>
  <c r="I11"/>
  <c r="K10"/>
  <c r="L10" s="1"/>
  <c r="I10"/>
  <c r="K9"/>
  <c r="L9" s="1"/>
  <c r="I9"/>
  <c r="K435"/>
  <c r="L435" s="1"/>
  <c r="I435"/>
  <c r="K434"/>
  <c r="L434" s="1"/>
  <c r="I434"/>
  <c r="K433"/>
  <c r="L433" s="1"/>
  <c r="I433"/>
  <c r="K432"/>
  <c r="L432" s="1"/>
  <c r="I432"/>
  <c r="K431"/>
  <c r="L431" s="1"/>
  <c r="I431"/>
  <c r="K430"/>
  <c r="L430" s="1"/>
  <c r="I430"/>
  <c r="K429"/>
  <c r="L429" s="1"/>
  <c r="I429"/>
  <c r="K426"/>
  <c r="L426" s="1"/>
  <c r="I426"/>
  <c r="K399"/>
  <c r="L399" s="1"/>
  <c r="I399"/>
  <c r="K363"/>
  <c r="L363" s="1"/>
  <c r="I363"/>
  <c r="K320"/>
  <c r="L320" s="1"/>
  <c r="I320"/>
  <c r="K301"/>
  <c r="L301" s="1"/>
  <c r="I301"/>
  <c r="K292"/>
  <c r="L292" s="1"/>
  <c r="I292"/>
  <c r="K214"/>
  <c r="L214" s="1"/>
  <c r="I214"/>
  <c r="K184"/>
  <c r="L184" s="1"/>
  <c r="I184"/>
  <c r="H436"/>
  <c r="V18" i="8" s="1"/>
  <c r="G436" i="7"/>
  <c r="E436"/>
  <c r="U18" i="8" s="1"/>
  <c r="B436" i="7"/>
  <c r="H427"/>
  <c r="V17" i="8" s="1"/>
  <c r="G427" i="7"/>
  <c r="E427"/>
  <c r="U17" i="8" s="1"/>
  <c r="B427" i="7"/>
  <c r="H397"/>
  <c r="V16" i="8" s="1"/>
  <c r="G397" i="7"/>
  <c r="E397"/>
  <c r="U16" i="8" s="1"/>
  <c r="B397" i="7"/>
  <c r="H361"/>
  <c r="V15" i="8" s="1"/>
  <c r="G361" i="7"/>
  <c r="E361"/>
  <c r="U15" i="8" s="1"/>
  <c r="B361" i="7"/>
  <c r="H318"/>
  <c r="V14" i="8" s="1"/>
  <c r="G318" i="7"/>
  <c r="E318"/>
  <c r="U14" i="8" s="1"/>
  <c r="B318" i="7"/>
  <c r="H299"/>
  <c r="V13" i="8" s="1"/>
  <c r="G299" i="7"/>
  <c r="E299"/>
  <c r="U13" i="8" s="1"/>
  <c r="B299" i="7"/>
  <c r="H290"/>
  <c r="V12" i="8" s="1"/>
  <c r="G290" i="7"/>
  <c r="E290"/>
  <c r="U12" i="8" s="1"/>
  <c r="B290" i="7"/>
  <c r="H212"/>
  <c r="G212"/>
  <c r="E480" s="1"/>
  <c r="E212"/>
  <c r="B212"/>
  <c r="E478" s="1"/>
  <c r="H182"/>
  <c r="V10" i="8" s="1"/>
  <c r="G182" i="7"/>
  <c r="E182"/>
  <c r="U10" i="8" s="1"/>
  <c r="B182" i="7"/>
  <c r="K157"/>
  <c r="L157" s="1"/>
  <c r="I157"/>
  <c r="H155"/>
  <c r="V9" i="8" s="1"/>
  <c r="G155" i="7"/>
  <c r="E155"/>
  <c r="U9" i="8" s="1"/>
  <c r="B155" i="7"/>
  <c r="K134"/>
  <c r="L134" s="1"/>
  <c r="I134"/>
  <c r="H132"/>
  <c r="V8" i="8" s="1"/>
  <c r="G132" i="7"/>
  <c r="E132"/>
  <c r="U8" i="8" s="1"/>
  <c r="B132" i="7"/>
  <c r="U11" i="8" l="1"/>
  <c r="E479" i="7"/>
  <c r="V11" i="8"/>
  <c r="E481" i="7"/>
  <c r="W18" i="8"/>
  <c r="W10"/>
  <c r="W12"/>
  <c r="W15"/>
  <c r="W8"/>
  <c r="W13"/>
  <c r="W14"/>
  <c r="W19"/>
  <c r="W16"/>
  <c r="W17"/>
  <c r="W9"/>
  <c r="I427" i="7"/>
  <c r="I361"/>
  <c r="K212"/>
  <c r="I290"/>
  <c r="K318"/>
  <c r="L318" s="1"/>
  <c r="K299"/>
  <c r="L299" s="1"/>
  <c r="I132"/>
  <c r="I155"/>
  <c r="I212"/>
  <c r="I318"/>
  <c r="I182"/>
  <c r="K427"/>
  <c r="L427" s="1"/>
  <c r="I299"/>
  <c r="K361"/>
  <c r="L361" s="1"/>
  <c r="I397"/>
  <c r="I436"/>
  <c r="K436"/>
  <c r="L436" s="1"/>
  <c r="K397"/>
  <c r="L397" s="1"/>
  <c r="K290"/>
  <c r="L290" s="1"/>
  <c r="K182"/>
  <c r="L182" s="1"/>
  <c r="K155"/>
  <c r="L155" s="1"/>
  <c r="K132"/>
  <c r="L132" s="1"/>
  <c r="K151" i="9"/>
  <c r="S17" i="8" s="1"/>
  <c r="J151" i="9"/>
  <c r="R17" i="8" s="1"/>
  <c r="I151" i="9"/>
  <c r="Q17" i="8" s="1"/>
  <c r="H151" i="9"/>
  <c r="P17" i="8" s="1"/>
  <c r="G151" i="9"/>
  <c r="O17" i="8" s="1"/>
  <c r="E151" i="9"/>
  <c r="D151"/>
  <c r="N17" i="8" s="1"/>
  <c r="B151" i="9"/>
  <c r="K143"/>
  <c r="S16" i="8" s="1"/>
  <c r="J143" i="9"/>
  <c r="R16" i="8" s="1"/>
  <c r="I143" i="9"/>
  <c r="Q16" i="8" s="1"/>
  <c r="H143" i="9"/>
  <c r="P16" i="8" s="1"/>
  <c r="G143" i="9"/>
  <c r="O16" i="8" s="1"/>
  <c r="E143" i="9"/>
  <c r="D143"/>
  <c r="N16" i="8" s="1"/>
  <c r="B143" i="9"/>
  <c r="K126"/>
  <c r="S15" i="8" s="1"/>
  <c r="J126" i="9"/>
  <c r="R15" i="8" s="1"/>
  <c r="I126" i="9"/>
  <c r="Q15" i="8" s="1"/>
  <c r="H126" i="9"/>
  <c r="P15" i="8" s="1"/>
  <c r="G126" i="9"/>
  <c r="O15" i="8" s="1"/>
  <c r="E126" i="9"/>
  <c r="D126"/>
  <c r="N15" i="8" s="1"/>
  <c r="B126" i="9"/>
  <c r="K109"/>
  <c r="S14" i="8" s="1"/>
  <c r="J109" i="9"/>
  <c r="I109"/>
  <c r="H109"/>
  <c r="G109"/>
  <c r="E109"/>
  <c r="D109"/>
  <c r="N14" i="8" s="1"/>
  <c r="B109" i="9"/>
  <c r="K100"/>
  <c r="S13" i="8" s="1"/>
  <c r="J100" i="9"/>
  <c r="R13" i="8" s="1"/>
  <c r="I100" i="9"/>
  <c r="Q13" i="8" s="1"/>
  <c r="H100" i="9"/>
  <c r="P13" i="8" s="1"/>
  <c r="G100" i="9"/>
  <c r="O13" i="8" s="1"/>
  <c r="D100" i="9"/>
  <c r="N13" i="8" s="1"/>
  <c r="B100" i="9"/>
  <c r="K91"/>
  <c r="S12" i="8" s="1"/>
  <c r="J91" i="9"/>
  <c r="R12" i="8" s="1"/>
  <c r="I91" i="9"/>
  <c r="Q12" i="8" s="1"/>
  <c r="H91" i="9"/>
  <c r="P12" i="8" s="1"/>
  <c r="G91" i="9"/>
  <c r="O12" i="8" s="1"/>
  <c r="E91" i="9"/>
  <c r="D91"/>
  <c r="N12" i="8" s="1"/>
  <c r="K74" i="9"/>
  <c r="S11" i="8" s="1"/>
  <c r="J74" i="9"/>
  <c r="R11" i="8" s="1"/>
  <c r="I74" i="9"/>
  <c r="Q11" i="8" s="1"/>
  <c r="H74" i="9"/>
  <c r="P11" i="8" s="1"/>
  <c r="G74" i="9"/>
  <c r="O11" i="8" s="1"/>
  <c r="E74" i="9"/>
  <c r="D74"/>
  <c r="N11" i="8" s="1"/>
  <c r="B74" i="9"/>
  <c r="K55"/>
  <c r="S10" i="8" s="1"/>
  <c r="J55" i="9"/>
  <c r="R10" i="8" s="1"/>
  <c r="I55" i="9"/>
  <c r="Q10" i="8" s="1"/>
  <c r="H55" i="9"/>
  <c r="P10" i="8" s="1"/>
  <c r="G55" i="9"/>
  <c r="O10" i="8" s="1"/>
  <c r="E55" i="9"/>
  <c r="D55"/>
  <c r="N10" i="8" s="1"/>
  <c r="B55" i="9"/>
  <c r="W11" i="8" l="1"/>
  <c r="L212" i="7"/>
  <c r="E483"/>
  <c r="P14" i="8"/>
  <c r="O14"/>
  <c r="R14"/>
  <c r="Q14"/>
  <c r="G699" i="4"/>
  <c r="G695"/>
  <c r="D695"/>
  <c r="B695"/>
  <c r="J17" i="8" s="1"/>
  <c r="G682" i="4"/>
  <c r="D682"/>
  <c r="B682"/>
  <c r="J16" i="8" s="1"/>
  <c r="G621" i="4"/>
  <c r="B621"/>
  <c r="J15" i="8" s="1"/>
  <c r="G557" i="4"/>
  <c r="D557"/>
  <c r="B557"/>
  <c r="J14" i="8" s="1"/>
  <c r="G536" i="4"/>
  <c r="D536"/>
  <c r="B536"/>
  <c r="J13" i="8" s="1"/>
  <c r="G492" i="4"/>
  <c r="G466"/>
  <c r="D466"/>
  <c r="B466"/>
  <c r="J11" i="8" s="1"/>
  <c r="R436" i="11" l="1"/>
  <c r="Q436"/>
  <c r="P436"/>
  <c r="O436"/>
  <c r="N436"/>
  <c r="M436"/>
  <c r="L436"/>
  <c r="K436"/>
  <c r="J436"/>
  <c r="I436"/>
  <c r="H436"/>
  <c r="G436"/>
  <c r="F436"/>
  <c r="E436"/>
  <c r="D436"/>
  <c r="B436"/>
  <c r="R427"/>
  <c r="Q427"/>
  <c r="P427"/>
  <c r="O427"/>
  <c r="N427"/>
  <c r="M427"/>
  <c r="L427"/>
  <c r="K427"/>
  <c r="J427"/>
  <c r="I427"/>
  <c r="H427"/>
  <c r="G427"/>
  <c r="F427"/>
  <c r="E427"/>
  <c r="D427"/>
  <c r="B427"/>
  <c r="R397"/>
  <c r="Q397"/>
  <c r="P397"/>
  <c r="O397"/>
  <c r="N397"/>
  <c r="M397"/>
  <c r="L397"/>
  <c r="K397"/>
  <c r="J397"/>
  <c r="I397"/>
  <c r="H397"/>
  <c r="G397"/>
  <c r="F397"/>
  <c r="E397"/>
  <c r="D397"/>
  <c r="B397"/>
  <c r="R361"/>
  <c r="Q361"/>
  <c r="P361"/>
  <c r="O361"/>
  <c r="N361"/>
  <c r="M361"/>
  <c r="L361"/>
  <c r="K361"/>
  <c r="J361"/>
  <c r="I361"/>
  <c r="H361"/>
  <c r="G361"/>
  <c r="F361"/>
  <c r="E361"/>
  <c r="D361"/>
  <c r="B361"/>
  <c r="R318"/>
  <c r="Q318"/>
  <c r="P318"/>
  <c r="O318"/>
  <c r="N318"/>
  <c r="M318"/>
  <c r="L318"/>
  <c r="K318"/>
  <c r="J318"/>
  <c r="I318"/>
  <c r="H318"/>
  <c r="G318"/>
  <c r="F318"/>
  <c r="E318"/>
  <c r="D318"/>
  <c r="B318"/>
  <c r="R299"/>
  <c r="Q299"/>
  <c r="P299"/>
  <c r="O299"/>
  <c r="N299"/>
  <c r="M299"/>
  <c r="L299"/>
  <c r="K299"/>
  <c r="J299"/>
  <c r="I299"/>
  <c r="H299"/>
  <c r="G299"/>
  <c r="F299"/>
  <c r="E299"/>
  <c r="D299"/>
  <c r="B299"/>
  <c r="R290"/>
  <c r="Q290"/>
  <c r="P290"/>
  <c r="O290"/>
  <c r="N290"/>
  <c r="M290"/>
  <c r="L290"/>
  <c r="K290"/>
  <c r="J290"/>
  <c r="I290"/>
  <c r="H290"/>
  <c r="G290"/>
  <c r="F290"/>
  <c r="E290"/>
  <c r="D290"/>
  <c r="B290"/>
  <c r="R212"/>
  <c r="Q212"/>
  <c r="P212"/>
  <c r="O212"/>
  <c r="N212"/>
  <c r="M212"/>
  <c r="L212"/>
  <c r="K212"/>
  <c r="J212"/>
  <c r="I212"/>
  <c r="H212"/>
  <c r="G212"/>
  <c r="F212"/>
  <c r="E212"/>
  <c r="D212"/>
  <c r="R182"/>
  <c r="Q182"/>
  <c r="P182"/>
  <c r="O182"/>
  <c r="N182"/>
  <c r="M182"/>
  <c r="L182"/>
  <c r="K182"/>
  <c r="J182"/>
  <c r="I182"/>
  <c r="H182"/>
  <c r="G182"/>
  <c r="F182"/>
  <c r="E182"/>
  <c r="D182"/>
  <c r="B182"/>
  <c r="R155"/>
  <c r="Q155"/>
  <c r="P155"/>
  <c r="O155"/>
  <c r="N155"/>
  <c r="M155"/>
  <c r="L155"/>
  <c r="K155"/>
  <c r="J155"/>
  <c r="I155"/>
  <c r="H155"/>
  <c r="G155"/>
  <c r="F155"/>
  <c r="E155"/>
  <c r="D155"/>
  <c r="B155"/>
  <c r="R132"/>
  <c r="Q132"/>
  <c r="P132"/>
  <c r="O132"/>
  <c r="N132"/>
  <c r="M132"/>
  <c r="L132"/>
  <c r="K132"/>
  <c r="J132"/>
  <c r="I132"/>
  <c r="H132"/>
  <c r="G132"/>
  <c r="F132"/>
  <c r="E132"/>
  <c r="D132"/>
  <c r="B132"/>
  <c r="F17" i="8"/>
  <c r="F16"/>
  <c r="F15"/>
  <c r="F14"/>
  <c r="F13"/>
  <c r="F12"/>
  <c r="F11"/>
  <c r="F10"/>
  <c r="F9"/>
  <c r="F8"/>
  <c r="F7"/>
  <c r="F6"/>
  <c r="F435" i="10"/>
  <c r="B435"/>
  <c r="C18" i="8" s="1"/>
  <c r="F426" i="10"/>
  <c r="B426"/>
  <c r="C17" i="8" s="1"/>
  <c r="F396" i="10"/>
  <c r="B396"/>
  <c r="C16" i="8" s="1"/>
  <c r="F360" i="10"/>
  <c r="B360"/>
  <c r="C15" i="8" s="1"/>
  <c r="F317" i="10"/>
  <c r="B317"/>
  <c r="C14" i="8" s="1"/>
  <c r="F298" i="10"/>
  <c r="B298"/>
  <c r="C13" i="8" s="1"/>
  <c r="F289" i="10"/>
  <c r="B289"/>
  <c r="C12" i="8" s="1"/>
  <c r="F181" i="10"/>
  <c r="B181"/>
  <c r="C10" i="8" s="1"/>
  <c r="F154" i="10"/>
  <c r="B154"/>
  <c r="C9" i="8" s="1"/>
  <c r="F131" i="10"/>
  <c r="B131"/>
  <c r="C8" i="8" s="1"/>
  <c r="F426" i="2"/>
  <c r="B426"/>
  <c r="F396"/>
  <c r="B396"/>
  <c r="F360"/>
  <c r="B360"/>
  <c r="F317"/>
  <c r="B317"/>
  <c r="F298"/>
  <c r="B298"/>
  <c r="F289"/>
  <c r="B289"/>
  <c r="F211"/>
  <c r="F181"/>
  <c r="B181"/>
  <c r="F154"/>
  <c r="B154"/>
  <c r="D481" i="7"/>
  <c r="C11" i="8" l="1"/>
  <c r="D9"/>
  <c r="G9"/>
  <c r="D12"/>
  <c r="G12"/>
  <c r="D13"/>
  <c r="L13" s="1"/>
  <c r="G13"/>
  <c r="D15"/>
  <c r="G15"/>
  <c r="D16"/>
  <c r="G16"/>
  <c r="D17"/>
  <c r="K17" s="1"/>
  <c r="G17"/>
  <c r="G18"/>
  <c r="D18"/>
  <c r="D8"/>
  <c r="G8"/>
  <c r="D10"/>
  <c r="G10"/>
  <c r="D11"/>
  <c r="K11" s="1"/>
  <c r="G11"/>
  <c r="D14"/>
  <c r="G14"/>
  <c r="K15"/>
  <c r="L15"/>
  <c r="E10"/>
  <c r="E12"/>
  <c r="E14"/>
  <c r="E16"/>
  <c r="E19"/>
  <c r="L11"/>
  <c r="E15"/>
  <c r="K13"/>
  <c r="E13"/>
  <c r="L14"/>
  <c r="L10"/>
  <c r="L19"/>
  <c r="K12"/>
  <c r="L16"/>
  <c r="E9"/>
  <c r="E17"/>
  <c r="K10"/>
  <c r="K19"/>
  <c r="L12"/>
  <c r="K16"/>
  <c r="E8"/>
  <c r="K14"/>
  <c r="L17"/>
  <c r="D748" i="4"/>
  <c r="E746" s="1"/>
  <c r="D741"/>
  <c r="E738" s="1"/>
  <c r="D755"/>
  <c r="E751" s="1"/>
  <c r="F5" i="8"/>
  <c r="F20" s="1"/>
  <c r="F50" i="2"/>
  <c r="F20"/>
  <c r="G283" i="4"/>
  <c r="G311"/>
  <c r="B102" i="11"/>
  <c r="D102"/>
  <c r="E102"/>
  <c r="F102"/>
  <c r="G102"/>
  <c r="H102"/>
  <c r="I102"/>
  <c r="J102"/>
  <c r="K102"/>
  <c r="L102"/>
  <c r="M102"/>
  <c r="N102"/>
  <c r="O102"/>
  <c r="P102"/>
  <c r="Q102"/>
  <c r="R102"/>
  <c r="F50" i="10"/>
  <c r="F20"/>
  <c r="F101"/>
  <c r="E21" i="7"/>
  <c r="E51"/>
  <c r="U6" i="8" s="1"/>
  <c r="E51" i="11"/>
  <c r="E21"/>
  <c r="B39" i="4"/>
  <c r="G39"/>
  <c r="G306"/>
  <c r="B306"/>
  <c r="J8" i="8" s="1"/>
  <c r="L8" s="1"/>
  <c r="R21" i="11"/>
  <c r="G494" s="1"/>
  <c r="R51"/>
  <c r="Q21"/>
  <c r="G493" s="1"/>
  <c r="Q51"/>
  <c r="D21"/>
  <c r="G478" s="1"/>
  <c r="D51"/>
  <c r="P21"/>
  <c r="G492" s="1"/>
  <c r="P51"/>
  <c r="O21"/>
  <c r="G491" s="1"/>
  <c r="O51"/>
  <c r="N21"/>
  <c r="G490" s="1"/>
  <c r="N51"/>
  <c r="M21"/>
  <c r="G489" s="1"/>
  <c r="M51"/>
  <c r="L21"/>
  <c r="G488" s="1"/>
  <c r="L51"/>
  <c r="K21"/>
  <c r="G487" s="1"/>
  <c r="K51"/>
  <c r="J21"/>
  <c r="G486" s="1"/>
  <c r="J51"/>
  <c r="I21"/>
  <c r="G485" s="1"/>
  <c r="I51"/>
  <c r="H21"/>
  <c r="G484" s="1"/>
  <c r="H51"/>
  <c r="G21"/>
  <c r="G483" s="1"/>
  <c r="G51"/>
  <c r="F21"/>
  <c r="G482" s="1"/>
  <c r="F51"/>
  <c r="B51"/>
  <c r="H21" i="7"/>
  <c r="H51"/>
  <c r="H102"/>
  <c r="V7" i="8" s="1"/>
  <c r="E102" i="7"/>
  <c r="G21"/>
  <c r="G51"/>
  <c r="G102"/>
  <c r="B21"/>
  <c r="B51"/>
  <c r="B102"/>
  <c r="B50" i="9"/>
  <c r="D173" s="1"/>
  <c r="D306" i="4"/>
  <c r="D731" s="1"/>
  <c r="B101" i="10"/>
  <c r="C7" i="8" s="1"/>
  <c r="B50" i="10"/>
  <c r="C6" i="8" s="1"/>
  <c r="K50" i="9"/>
  <c r="J50"/>
  <c r="I50"/>
  <c r="H50"/>
  <c r="G50"/>
  <c r="D50"/>
  <c r="B20" i="10"/>
  <c r="E50" i="9"/>
  <c r="D175" s="1"/>
  <c r="B20" i="2"/>
  <c r="B50"/>
  <c r="E11" i="8" l="1"/>
  <c r="G477" i="11"/>
  <c r="G479"/>
  <c r="D477" i="10"/>
  <c r="D478"/>
  <c r="D477" i="2"/>
  <c r="D478"/>
  <c r="D732" i="4"/>
  <c r="D7" i="8"/>
  <c r="G7"/>
  <c r="D6"/>
  <c r="G6"/>
  <c r="G5"/>
  <c r="E18"/>
  <c r="K18"/>
  <c r="L18"/>
  <c r="Q8"/>
  <c r="Q20" s="1"/>
  <c r="O8"/>
  <c r="O20" s="1"/>
  <c r="S8"/>
  <c r="S20" s="1"/>
  <c r="G182" i="9"/>
  <c r="N8" i="8"/>
  <c r="N20" s="1"/>
  <c r="D174" i="9"/>
  <c r="P8" i="8"/>
  <c r="P20" s="1"/>
  <c r="R8"/>
  <c r="R20" s="1"/>
  <c r="G181" i="9"/>
  <c r="J6" i="8"/>
  <c r="D730" i="4"/>
  <c r="K8" i="8"/>
  <c r="E744" i="4"/>
  <c r="E745"/>
  <c r="V6" i="8"/>
  <c r="W6" s="1"/>
  <c r="D482" i="7"/>
  <c r="U7" i="8"/>
  <c r="W7" s="1"/>
  <c r="U5"/>
  <c r="U20" s="1"/>
  <c r="I21" i="7"/>
  <c r="V5" i="8"/>
  <c r="V20" s="1"/>
  <c r="E6"/>
  <c r="E7"/>
  <c r="C5"/>
  <c r="C20" s="1"/>
  <c r="L6"/>
  <c r="L9"/>
  <c r="K9"/>
  <c r="L7"/>
  <c r="K7"/>
  <c r="E743" i="4"/>
  <c r="E747"/>
  <c r="E737"/>
  <c r="E740"/>
  <c r="E739"/>
  <c r="K102" i="7"/>
  <c r="L102" s="1"/>
  <c r="I51"/>
  <c r="E753" i="4"/>
  <c r="E754"/>
  <c r="E750"/>
  <c r="E752"/>
  <c r="I102" i="7"/>
  <c r="K21"/>
  <c r="D5" i="8"/>
  <c r="D20" s="1"/>
  <c r="K51" i="7"/>
  <c r="L51" s="1"/>
  <c r="K6" i="8" l="1"/>
  <c r="J20"/>
  <c r="G20"/>
  <c r="W20"/>
  <c r="D479" i="10"/>
  <c r="E5" i="8"/>
  <c r="E748" i="4"/>
  <c r="E741"/>
  <c r="W5" i="8"/>
  <c r="E755" i="4"/>
  <c r="E482" i="7"/>
  <c r="L21"/>
  <c r="G495" i="11"/>
  <c r="G183" i="9"/>
  <c r="H182" s="1"/>
  <c r="L5" i="8"/>
  <c r="K5"/>
  <c r="E484" i="7" l="1"/>
  <c r="E20" i="8"/>
  <c r="H179" i="9"/>
  <c r="H181"/>
  <c r="H180"/>
  <c r="H178"/>
  <c r="L20" i="8"/>
  <c r="K20"/>
  <c r="H183" i="9" l="1"/>
</calcChain>
</file>

<file path=xl/sharedStrings.xml><?xml version="1.0" encoding="utf-8"?>
<sst xmlns="http://schemas.openxmlformats.org/spreadsheetml/2006/main" count="12710" uniqueCount="1106">
  <si>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</si>
  <si>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</si>
  <si>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</si>
  <si>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</si>
  <si>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</si>
  <si>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</si>
  <si>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</si>
  <si>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</si>
  <si>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</si>
  <si>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</si>
  <si>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</si>
  <si>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</si>
  <si>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OTHER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</si>
  <si>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</si>
  <si>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</si>
  <si>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</si>
  <si>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</si>
  <si>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</si>
  <si>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</si>
  <si>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</si>
  <si>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</si>
  <si>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</si>
  <si>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</si>
  <si>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</si>
  <si>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UNKNOWN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</si>
  <si>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</si>
  <si>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</si>
  <si>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</si>
  <si>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</si>
  <si>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</si>
  <si>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</si>
  <si>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</si>
  <si>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PER_MONTH</t>
  </si>
  <si>
    <t>Closure</t>
  </si>
  <si>
    <t>ELEV_BACT</t>
  </si>
  <si>
    <t>ENTERO</t>
  </si>
  <si>
    <t>Contamination Advisory</t>
  </si>
  <si>
    <t>Not Under an Action</t>
  </si>
  <si>
    <t>No</t>
  </si>
  <si>
    <t>BEACH Act Beaches</t>
  </si>
  <si>
    <t>MONITORED BEACHES</t>
  </si>
  <si>
    <t>Beach action in 2010?</t>
  </si>
  <si>
    <t>Actions During Swim Season</t>
  </si>
  <si>
    <t>---</t>
  </si>
  <si>
    <t>No. of BEACH Act beaches</t>
  </si>
  <si>
    <t>No. of Tier 1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</si>
  <si>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</si>
  <si>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</si>
  <si>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</si>
  <si>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</si>
  <si>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</si>
  <si>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</si>
  <si>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</si>
  <si>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</si>
  <si>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</si>
  <si>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</si>
  <si>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</si>
  <si>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</si>
  <si>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</si>
  <si>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Percent of Tier 1 beaches monitored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</si>
  <si>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</si>
  <si>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</si>
  <si>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</si>
  <si>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</si>
  <si>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</si>
  <si>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</si>
  <si>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</si>
  <si>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 xml:space="preserve">Beach-specific advisories or closings issued by the reporting state or local governments. An action is recorded for a beach even if only a portion of the beach is affected. See "2010 Actions" tab 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</si>
  <si>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</si>
  <si>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</si>
  <si>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</si>
  <si>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>POLLUTION SOURCES SUMMARY</t>
  </si>
  <si>
    <t>2010 ACTIONS SUMMARY</t>
  </si>
  <si>
    <t xml:space="preserve">Beach Name </t>
  </si>
  <si>
    <t>Swim Season Length</t>
  </si>
  <si>
    <t>Swim Season Length Units</t>
  </si>
  <si>
    <t>Swim Season Monitoring Frequency</t>
  </si>
  <si>
    <t>Swim Season Monitoring Frequency Units</t>
  </si>
  <si>
    <t>Off Season Monitoring Frequency</t>
  </si>
  <si>
    <t>Off Season Monitoring Frequency Units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</si>
  <si>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</si>
  <si>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</si>
  <si>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</si>
  <si>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</si>
  <si>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</si>
  <si>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</si>
  <si>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</si>
  <si>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</si>
  <si>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</si>
  <si>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</si>
  <si>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</si>
  <si>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</si>
  <si>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</si>
  <si>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</si>
  <si>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</si>
  <si>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</si>
  <si>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</si>
  <si>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</si>
  <si>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</si>
  <si>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</si>
  <si>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</si>
  <si>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</si>
  <si>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</si>
  <si>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</si>
  <si>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RAINFALL:</t>
  </si>
  <si>
    <t>ENTERO: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</si>
  <si>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</si>
  <si>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</si>
  <si>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</si>
  <si>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</si>
  <si>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</si>
  <si>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</si>
  <si>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</si>
  <si>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</si>
  <si>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</si>
  <si>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</si>
  <si>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N/A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</si>
  <si>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</si>
  <si>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</si>
  <si>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</si>
  <si>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</si>
  <si>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</si>
  <si>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STORM:</t>
  </si>
  <si>
    <t>OTHER:</t>
  </si>
  <si>
    <t>UNKNOWN: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</si>
  <si>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</si>
  <si>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</si>
  <si>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</si>
  <si>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</si>
  <si>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</si>
  <si>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</si>
  <si>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</si>
  <si>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</si>
  <si>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</si>
  <si>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</si>
  <si>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</si>
  <si>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</si>
  <si>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</si>
  <si>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</si>
  <si>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</si>
  <si>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</si>
  <si>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2010 ACTIONS DURATION SUMMARY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</si>
  <si>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</si>
  <si>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</si>
  <si>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</si>
  <si>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</si>
  <si>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</si>
  <si>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</si>
  <si>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</si>
  <si>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</si>
  <si>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</si>
  <si>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2010 BEACH DAYS SUMMARY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</si>
  <si>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</si>
  <si>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</si>
  <si>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</si>
  <si>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</si>
  <si>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</si>
  <si>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</si>
  <si>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POSSIBLE POLLUTION SOURCES</t>
  </si>
  <si>
    <t>Beach length (MI)</t>
  </si>
  <si>
    <t>Miles</t>
  </si>
  <si>
    <t>PER_WEEK</t>
  </si>
  <si>
    <t>CSO:</t>
  </si>
  <si>
    <t>Total length of monitored beaches (MI)</t>
  </si>
  <si>
    <t>DEL NORTE</t>
  </si>
  <si>
    <t>CA323853</t>
  </si>
  <si>
    <t>Beachfront Park</t>
  </si>
  <si>
    <t>CA465683</t>
  </si>
  <si>
    <t>Clifford Kamph Memorial Park</t>
  </si>
  <si>
    <t>CA857637</t>
  </si>
  <si>
    <t>Crescent Beach</t>
  </si>
  <si>
    <t>CA488846</t>
  </si>
  <si>
    <t>Enderts Beach</t>
  </si>
  <si>
    <t>CA236360</t>
  </si>
  <si>
    <t>High Bluff Beach</t>
  </si>
  <si>
    <t>CA629625</t>
  </si>
  <si>
    <t>Kellogg Beach</t>
  </si>
  <si>
    <t>CA647715</t>
  </si>
  <si>
    <t>Lake Earl Wildlife Area Beaches</t>
  </si>
  <si>
    <t>CA302866</t>
  </si>
  <si>
    <t>Pebble Beach</t>
  </si>
  <si>
    <t>CA662915</t>
  </si>
  <si>
    <t>Pelican Bay State Beach</t>
  </si>
  <si>
    <t>CA287494</t>
  </si>
  <si>
    <t>Point St. George</t>
  </si>
  <si>
    <t>CA207036</t>
  </si>
  <si>
    <t>South Beach</t>
  </si>
  <si>
    <t>CA967319</t>
  </si>
  <si>
    <t>Wilson Creek Beach</t>
  </si>
  <si>
    <t>HUMBOLDT</t>
  </si>
  <si>
    <t>CA764999</t>
  </si>
  <si>
    <t>Agate Beach</t>
  </si>
  <si>
    <t>CA812103</t>
  </si>
  <si>
    <t>Baker Beach</t>
  </si>
  <si>
    <t>CA218304</t>
  </si>
  <si>
    <t>Big Lagoon</t>
  </si>
  <si>
    <t>CA466985</t>
  </si>
  <si>
    <t>Black Sands Beach</t>
  </si>
  <si>
    <t>CA802468</t>
  </si>
  <si>
    <t>Carruthers Cove Beach</t>
  </si>
  <si>
    <t>CA662741</t>
  </si>
  <si>
    <t>Centerville Beach</t>
  </si>
  <si>
    <t>CA228730</t>
  </si>
  <si>
    <t>Clam Beach Co. Park</t>
  </si>
  <si>
    <t>CA112175</t>
  </si>
  <si>
    <t>College Cove</t>
  </si>
  <si>
    <t>CA606705</t>
  </si>
  <si>
    <t>Crab Co. Park</t>
  </si>
  <si>
    <t>CA477272</t>
  </si>
  <si>
    <t>Dead Man's Beach</t>
  </si>
  <si>
    <t>CA192266</t>
  </si>
  <si>
    <t>Dry Lagoon</t>
  </si>
  <si>
    <t>CA659501</t>
  </si>
  <si>
    <t>Eel River State Wildlife Area</t>
  </si>
  <si>
    <t>CA171174</t>
  </si>
  <si>
    <t>Freshwater Lagoon</t>
  </si>
  <si>
    <t>CA459960</t>
  </si>
  <si>
    <t>Gold Bluffs Beach</t>
  </si>
  <si>
    <t>CA503185</t>
  </si>
  <si>
    <t>Hidden Beach</t>
  </si>
  <si>
    <t>CA101733</t>
  </si>
  <si>
    <t>Little Black Sands Beach</t>
  </si>
  <si>
    <t>CA589436</t>
  </si>
  <si>
    <t>Little River State Beach</t>
  </si>
  <si>
    <t>CA296453</t>
  </si>
  <si>
    <t>Luffenholtz Beach</t>
  </si>
  <si>
    <t>CA701555</t>
  </si>
  <si>
    <t>Mad River Beach Co. Park</t>
  </si>
  <si>
    <t>CA472194</t>
  </si>
  <si>
    <t>Mattole River Beach</t>
  </si>
  <si>
    <t>CA400656</t>
  </si>
  <si>
    <t>Moonstone Beach</t>
  </si>
  <si>
    <t>CA426659</t>
  </si>
  <si>
    <t>Old Home Beach</t>
  </si>
  <si>
    <t>CA228178</t>
  </si>
  <si>
    <t>Redwood Creek Beach</t>
  </si>
  <si>
    <t>CA495901</t>
  </si>
  <si>
    <t>Samoa Dunes Rec. Area</t>
  </si>
  <si>
    <t>CA295572</t>
  </si>
  <si>
    <t>Shelter Cove</t>
  </si>
  <si>
    <t>CA145510</t>
  </si>
  <si>
    <t>South Spit</t>
  </si>
  <si>
    <t>CA976511</t>
  </si>
  <si>
    <t>Stone Lagoon</t>
  </si>
  <si>
    <t>CA665589</t>
  </si>
  <si>
    <t>Trinidad State Beach</t>
  </si>
  <si>
    <t>LOS ANGELES</t>
  </si>
  <si>
    <t>CA995753</t>
  </si>
  <si>
    <t>Armarillo Beach</t>
  </si>
  <si>
    <t>CA474271</t>
  </si>
  <si>
    <t>Avalon Beach</t>
  </si>
  <si>
    <t>CA029633</t>
  </si>
  <si>
    <t>Basin H</t>
  </si>
  <si>
    <t>CA240640</t>
  </si>
  <si>
    <t>Big Rock Beach</t>
  </si>
  <si>
    <t>CA542331</t>
  </si>
  <si>
    <t>Bluff Cove</t>
  </si>
  <si>
    <t>CA449996</t>
  </si>
  <si>
    <t>Broad Beach</t>
  </si>
  <si>
    <t>CA630374</t>
  </si>
  <si>
    <t>Cabrillo Beach</t>
  </si>
  <si>
    <t>CA456614</t>
  </si>
  <si>
    <t>Carbon Beach</t>
  </si>
  <si>
    <t>CA506036</t>
  </si>
  <si>
    <t>Coral Beach</t>
  </si>
  <si>
    <t>CA435852</t>
  </si>
  <si>
    <t>Dan Blocker County Beach</t>
  </si>
  <si>
    <t>CA719054</t>
  </si>
  <si>
    <t>Dockweiler State Beach</t>
  </si>
  <si>
    <t>CA258950</t>
  </si>
  <si>
    <t>El Matador State Beach</t>
  </si>
  <si>
    <t>CA104672</t>
  </si>
  <si>
    <t>El Pescador State Beach</t>
  </si>
  <si>
    <t>CA042969</t>
  </si>
  <si>
    <t>El Segundo Beach</t>
  </si>
  <si>
    <t>CA331294</t>
  </si>
  <si>
    <t>Escondido Beach</t>
  </si>
  <si>
    <t>CA210985</t>
  </si>
  <si>
    <t>Hermosa Beach</t>
  </si>
  <si>
    <t>CA674364</t>
  </si>
  <si>
    <t>Inner Cabrillo Beach</t>
  </si>
  <si>
    <t>CA892930</t>
  </si>
  <si>
    <t>La Costa Beach</t>
  </si>
  <si>
    <t>CA336224</t>
  </si>
  <si>
    <t>La Piedra State Beach</t>
  </si>
  <si>
    <t>CA312206</t>
  </si>
  <si>
    <t>Las Flores Beach</t>
  </si>
  <si>
    <t>CA936162</t>
  </si>
  <si>
    <t>Las Tunas County Beach</t>
  </si>
  <si>
    <t>CA415021</t>
  </si>
  <si>
    <t>Leo Carillo State Beach</t>
  </si>
  <si>
    <t>CA279698</t>
  </si>
  <si>
    <t>Long Beach</t>
  </si>
  <si>
    <t>CA803952</t>
  </si>
  <si>
    <t>Malaga Cove</t>
  </si>
  <si>
    <t>CA219377</t>
  </si>
  <si>
    <t>Malibu Beach</t>
  </si>
  <si>
    <t>CA643858</t>
  </si>
  <si>
    <t>Malibu Lagoon State Beach</t>
  </si>
  <si>
    <t>CA753836</t>
  </si>
  <si>
    <t>Malibu Point</t>
  </si>
  <si>
    <t>CA641566</t>
  </si>
  <si>
    <t>Manhattan Beach</t>
  </si>
  <si>
    <t>CA034301</t>
  </si>
  <si>
    <t>Marina Del Rey Beach</t>
  </si>
  <si>
    <t>CA083351</t>
  </si>
  <si>
    <t>Nicholas Canyon County Beach</t>
  </si>
  <si>
    <t>CA670739</t>
  </si>
  <si>
    <t>Outer Cabrillo Beach</t>
  </si>
  <si>
    <t>CA066832</t>
  </si>
  <si>
    <t>Point Dume County Beach</t>
  </si>
  <si>
    <t>CA911339</t>
  </si>
  <si>
    <t>Point Fermin Park</t>
  </si>
  <si>
    <t>CA573013</t>
  </si>
  <si>
    <t>Portuguese Bend</t>
  </si>
  <si>
    <t>CA150395</t>
  </si>
  <si>
    <t>Puerco Beach</t>
  </si>
  <si>
    <t>CA774663</t>
  </si>
  <si>
    <t>Redondo Beach</t>
  </si>
  <si>
    <t>CA505718</t>
  </si>
  <si>
    <t>Robert Meyer Memorial State Beach</t>
  </si>
  <si>
    <t>CA730761</t>
  </si>
  <si>
    <t>Royal Palms Beach</t>
  </si>
  <si>
    <t>CA735620</t>
  </si>
  <si>
    <t>Santa Monica State Beach</t>
  </si>
  <si>
    <t>CA621726</t>
  </si>
  <si>
    <t>South Topanga State Beach</t>
  </si>
  <si>
    <t>CA246750</t>
  </si>
  <si>
    <t>South Will Rogers State Beach</t>
  </si>
  <si>
    <t>CA738498</t>
  </si>
  <si>
    <t>Surfrider Beach</t>
  </si>
  <si>
    <t>CA000886</t>
  </si>
  <si>
    <t>Topanga State Beach</t>
  </si>
  <si>
    <t>CA913093</t>
  </si>
  <si>
    <t>Torrance Beach</t>
  </si>
  <si>
    <t>CA240466</t>
  </si>
  <si>
    <t>Trancas Beach</t>
  </si>
  <si>
    <t>CA704955</t>
  </si>
  <si>
    <t>Venice City Beach</t>
  </si>
  <si>
    <t>CA575202</t>
  </si>
  <si>
    <t>Will Rogers State Beach</t>
  </si>
  <si>
    <t>CA279462</t>
  </si>
  <si>
    <t>Zuma Beach</t>
  </si>
  <si>
    <t>MARIN</t>
  </si>
  <si>
    <t>CA351889</t>
  </si>
  <si>
    <t>Bolinas Beach</t>
  </si>
  <si>
    <t>CA938432</t>
  </si>
  <si>
    <t>Chicken Ranch Beach at Creek</t>
  </si>
  <si>
    <t>CA292952</t>
  </si>
  <si>
    <t>China Camp</t>
  </si>
  <si>
    <t>CA389133</t>
  </si>
  <si>
    <t>Dillon Beach</t>
  </si>
  <si>
    <t>CA185211</t>
  </si>
  <si>
    <t>Drake's Beach</t>
  </si>
  <si>
    <t>CA540690</t>
  </si>
  <si>
    <t>Fort Baker, Horseshoe Cove</t>
  </si>
  <si>
    <t>CA376777</t>
  </si>
  <si>
    <t>Fort Baker, Horseshoe Cove - Northwest</t>
  </si>
  <si>
    <t>CA673570</t>
  </si>
  <si>
    <t>Fort Baker, Horseshoe Cove - Southwest</t>
  </si>
  <si>
    <t>CA523215</t>
  </si>
  <si>
    <t>Golden Hinde</t>
  </si>
  <si>
    <t>CA187599</t>
  </si>
  <si>
    <t>Heart's Desire</t>
  </si>
  <si>
    <t>CA331043</t>
  </si>
  <si>
    <t>Lawson's Landing</t>
  </si>
  <si>
    <t>CA618860</t>
  </si>
  <si>
    <t>Limantour Beach</t>
  </si>
  <si>
    <t>CA210937</t>
  </si>
  <si>
    <t>Marshall Beach</t>
  </si>
  <si>
    <t>CA148363</t>
  </si>
  <si>
    <t>McNears Beach</t>
  </si>
  <si>
    <t>CA359042</t>
  </si>
  <si>
    <t>Miller Point</t>
  </si>
  <si>
    <t>CA105443</t>
  </si>
  <si>
    <t>Millerton Point</t>
  </si>
  <si>
    <t>CA333380</t>
  </si>
  <si>
    <t>Muir Beach</t>
  </si>
  <si>
    <t>CA710243</t>
  </si>
  <si>
    <t>Muir Beach - North</t>
  </si>
  <si>
    <t>CA262175</t>
  </si>
  <si>
    <t>Muir Beach - South</t>
  </si>
  <si>
    <t>CA800537</t>
  </si>
  <si>
    <t>Paradise Cove</t>
  </si>
  <si>
    <t>CA217706</t>
  </si>
  <si>
    <t>Rodeo Beach (Chronkite)</t>
  </si>
  <si>
    <t>CA139213</t>
  </si>
  <si>
    <t>Rodeo Beach - North</t>
  </si>
  <si>
    <t>CA570794</t>
  </si>
  <si>
    <t>Rodeo Beach - South</t>
  </si>
  <si>
    <t>CA447750</t>
  </si>
  <si>
    <t>Schoonmaker Beach</t>
  </si>
  <si>
    <t>CA219724</t>
  </si>
  <si>
    <t>Shell Beach</t>
  </si>
  <si>
    <t>CA908839</t>
  </si>
  <si>
    <t>Stinson Beach</t>
  </si>
  <si>
    <t>CA933712</t>
  </si>
  <si>
    <t>Stinson Beach - North</t>
  </si>
  <si>
    <t>CA854074</t>
  </si>
  <si>
    <t>Stinson Beach - South</t>
  </si>
  <si>
    <t>MENDOCINO</t>
  </si>
  <si>
    <t>CA307428</t>
  </si>
  <si>
    <t>Albion River</t>
  </si>
  <si>
    <t>CA920821</t>
  </si>
  <si>
    <t>Anchor Bay</t>
  </si>
  <si>
    <t>CA992860</t>
  </si>
  <si>
    <t>Arena Cove</t>
  </si>
  <si>
    <t>CA150836</t>
  </si>
  <si>
    <t>Big River-Mendocino Bay Headlands SP</t>
  </si>
  <si>
    <t>CA530302</t>
  </si>
  <si>
    <t>Caspar Headlands SB</t>
  </si>
  <si>
    <t>CA928659</t>
  </si>
  <si>
    <t>Chadbourne Gulch</t>
  </si>
  <si>
    <t>CA575494</t>
  </si>
  <si>
    <t>Greenwood SB</t>
  </si>
  <si>
    <t>CA527733</t>
  </si>
  <si>
    <t>Gualala River</t>
  </si>
  <si>
    <t>CA290892</t>
  </si>
  <si>
    <t>Hare Creek</t>
  </si>
  <si>
    <t>CA449262</t>
  </si>
  <si>
    <t>Irish Beach</t>
  </si>
  <si>
    <t>CA961246</t>
  </si>
  <si>
    <t>Jug Handle State Reserve</t>
  </si>
  <si>
    <t>CA151881</t>
  </si>
  <si>
    <t>MacKerricher State Park</t>
  </si>
  <si>
    <t>CA889117</t>
  </si>
  <si>
    <t>Manchester SB</t>
  </si>
  <si>
    <t>CA905485</t>
  </si>
  <si>
    <t>Navarro River Redwood SP</t>
  </si>
  <si>
    <t>CA675515</t>
  </si>
  <si>
    <t>Noyo River</t>
  </si>
  <si>
    <t>CA850317</t>
  </si>
  <si>
    <t>Pudding Creek Beach</t>
  </si>
  <si>
    <t>CA305557</t>
  </si>
  <si>
    <t>Russian Gulch SP</t>
  </si>
  <si>
    <t>CA653913</t>
  </si>
  <si>
    <t>Schooner Gulch</t>
  </si>
  <si>
    <t>CA247197</t>
  </si>
  <si>
    <t>Ten Mile River</t>
  </si>
  <si>
    <t>CA631455</t>
  </si>
  <si>
    <t>Van Damme SP</t>
  </si>
  <si>
    <t>CA922215</t>
  </si>
  <si>
    <t>Westport/Union Landing</t>
  </si>
  <si>
    <t>MONTEREY</t>
  </si>
  <si>
    <t>CA971197</t>
  </si>
  <si>
    <t>Andrew Molera State Beach</t>
  </si>
  <si>
    <t>CA826148</t>
  </si>
  <si>
    <t>Asilomar State Beach</t>
  </si>
  <si>
    <t>CA256185</t>
  </si>
  <si>
    <t>Carmel River State Beach</t>
  </si>
  <si>
    <t>CA343083</t>
  </si>
  <si>
    <t>Fort Ord Dunes State Beach</t>
  </si>
  <si>
    <t>CA040310</t>
  </si>
  <si>
    <t>Garrapata State Beach</t>
  </si>
  <si>
    <t>CA105223</t>
  </si>
  <si>
    <t>Heritage Harbor</t>
  </si>
  <si>
    <t>CA742438</t>
  </si>
  <si>
    <t>John Little State Beach</t>
  </si>
  <si>
    <t>CA775561</t>
  </si>
  <si>
    <t>Julia Pfeiffer Burns State Beach</t>
  </si>
  <si>
    <t>CA519661</t>
  </si>
  <si>
    <t>Limekiln</t>
  </si>
  <si>
    <t>CA614148</t>
  </si>
  <si>
    <t>Lover's Point</t>
  </si>
  <si>
    <t>CA382788</t>
  </si>
  <si>
    <t>Maccabee Beach</t>
  </si>
  <si>
    <t>CA140321</t>
  </si>
  <si>
    <t>Marina State Beach</t>
  </si>
  <si>
    <t>CA764405</t>
  </si>
  <si>
    <t>Monastery Beach</t>
  </si>
  <si>
    <t>CA747780</t>
  </si>
  <si>
    <t>Monterey State Beach</t>
  </si>
  <si>
    <t>CA723507</t>
  </si>
  <si>
    <t>Moss Landing State Beach</t>
  </si>
  <si>
    <t>CA440172</t>
  </si>
  <si>
    <t>Pacific Grove City Beaches</t>
  </si>
  <si>
    <t>CA106084</t>
  </si>
  <si>
    <t>Point Lobos State Reserve State Beach</t>
  </si>
  <si>
    <t>CA619455</t>
  </si>
  <si>
    <t>Point Sur SHP</t>
  </si>
  <si>
    <t>CA928103</t>
  </si>
  <si>
    <t>Salinas River State Beach</t>
  </si>
  <si>
    <t>CA838417</t>
  </si>
  <si>
    <t>San Carlos Beach</t>
  </si>
  <si>
    <t>CA603709</t>
  </si>
  <si>
    <t>Seal Rock, Pebble Beach</t>
  </si>
  <si>
    <t>CA775834</t>
  </si>
  <si>
    <t>Seaside Beach</t>
  </si>
  <si>
    <t>CA311337</t>
  </si>
  <si>
    <t>Spanish Bay</t>
  </si>
  <si>
    <t>CA858429</t>
  </si>
  <si>
    <t>Stillwater Cove</t>
  </si>
  <si>
    <t>CA651406</t>
  </si>
  <si>
    <t>Zmudowski State Beach</t>
  </si>
  <si>
    <t>ORANGE</t>
  </si>
  <si>
    <t>CA363620</t>
  </si>
  <si>
    <t>Aliso Creek</t>
  </si>
  <si>
    <t>CA146170</t>
  </si>
  <si>
    <t>Bolsa Chica State Beach</t>
  </si>
  <si>
    <t>CA750381</t>
  </si>
  <si>
    <t>Capistrano Bay District</t>
  </si>
  <si>
    <t>CA706830</t>
  </si>
  <si>
    <t>Capistrano Beach</t>
  </si>
  <si>
    <t>CA618193</t>
  </si>
  <si>
    <t>Crystal Cove State Park</t>
  </si>
  <si>
    <t>CA825837</t>
  </si>
  <si>
    <t>Dana Point</t>
  </si>
  <si>
    <t>CA485061</t>
  </si>
  <si>
    <t>Dana Point Harbor</t>
  </si>
  <si>
    <t>CA003379</t>
  </si>
  <si>
    <t>Doheny State Beach</t>
  </si>
  <si>
    <t>CA401026</t>
  </si>
  <si>
    <t>Emerald Bay (drain)</t>
  </si>
  <si>
    <t>CA696385</t>
  </si>
  <si>
    <t>Huntington City Beach</t>
  </si>
  <si>
    <t>CA412549</t>
  </si>
  <si>
    <t>Huntington Harbour</t>
  </si>
  <si>
    <t>CA857004</t>
  </si>
  <si>
    <t>Huntington State Beach</t>
  </si>
  <si>
    <t>CA853136</t>
  </si>
  <si>
    <t>Laguna Beach</t>
  </si>
  <si>
    <t>CA319787</t>
  </si>
  <si>
    <t>Monarch Beach</t>
  </si>
  <si>
    <t>CA845616</t>
  </si>
  <si>
    <t>Newport Bay</t>
  </si>
  <si>
    <t>CA006650</t>
  </si>
  <si>
    <t>Newport Beach</t>
  </si>
  <si>
    <t>CA704158</t>
  </si>
  <si>
    <t>Newport Beach (Santa Ana River)</t>
  </si>
  <si>
    <t>CA527809</t>
  </si>
  <si>
    <t>Poche County Beach</t>
  </si>
  <si>
    <t>CA243227</t>
  </si>
  <si>
    <t>Riviera Beach</t>
  </si>
  <si>
    <t>CA185079</t>
  </si>
  <si>
    <t>San Clemente City Beach</t>
  </si>
  <si>
    <t>CA879625</t>
  </si>
  <si>
    <t>San Clemente State Beach</t>
  </si>
  <si>
    <t>CA945290</t>
  </si>
  <si>
    <t>Seal Beach Surfside</t>
  </si>
  <si>
    <t>CA893291</t>
  </si>
  <si>
    <t>South Laguna</t>
  </si>
  <si>
    <t>CA208354</t>
  </si>
  <si>
    <t>Sunset Beach</t>
  </si>
  <si>
    <t>SAN DIEGO</t>
  </si>
  <si>
    <t>CA953023</t>
  </si>
  <si>
    <t>Agua Hedionda Lagoon</t>
  </si>
  <si>
    <t>CA839312</t>
  </si>
  <si>
    <t>Baja California, MEXICO</t>
  </si>
  <si>
    <t>CA479103</t>
  </si>
  <si>
    <t>Bird Rock (NR)</t>
  </si>
  <si>
    <t>CA809706</t>
  </si>
  <si>
    <t>Border Field State Park</t>
  </si>
  <si>
    <t>CA976061</t>
  </si>
  <si>
    <t>Buccaneer Beach</t>
  </si>
  <si>
    <t>CA152716</t>
  </si>
  <si>
    <t>Cardiff State Beach</t>
  </si>
  <si>
    <t>CA037959</t>
  </si>
  <si>
    <t>Carlsbad City Beach</t>
  </si>
  <si>
    <t>CA009204</t>
  </si>
  <si>
    <t>Carlsbad State Beach</t>
  </si>
  <si>
    <t>CA789152</t>
  </si>
  <si>
    <t>Carlsbad municipal beach</t>
  </si>
  <si>
    <t>CA125172</t>
  </si>
  <si>
    <t>Coronado Cays (NR)</t>
  </si>
  <si>
    <t>CA604254</t>
  </si>
  <si>
    <t>Coronado City beaches</t>
  </si>
  <si>
    <t>CA594160</t>
  </si>
  <si>
    <t>Coronado, Central beach</t>
  </si>
  <si>
    <t>CA593616</t>
  </si>
  <si>
    <t>Del Mar City Beach</t>
  </si>
  <si>
    <t>CA316627</t>
  </si>
  <si>
    <t>Dog Beach, O.B.</t>
  </si>
  <si>
    <t>CA267269</t>
  </si>
  <si>
    <t>Fletcher Cove</t>
  </si>
  <si>
    <t>CA624767</t>
  </si>
  <si>
    <t>Harbor Beach</t>
  </si>
  <si>
    <t>CA068221</t>
  </si>
  <si>
    <t>Imperial Beach municipal beach, other</t>
  </si>
  <si>
    <t>CA432983</t>
  </si>
  <si>
    <t>Imperial Beach pier area</t>
  </si>
  <si>
    <t>CA211756</t>
  </si>
  <si>
    <t>La Jolla Community Beach</t>
  </si>
  <si>
    <t>CA997086</t>
  </si>
  <si>
    <t>La Jolla Cove</t>
  </si>
  <si>
    <t>CA876094</t>
  </si>
  <si>
    <t>La Jolla Shores Beach</t>
  </si>
  <si>
    <t>CA331931</t>
  </si>
  <si>
    <t>Leucadia</t>
  </si>
  <si>
    <t>CA982426</t>
  </si>
  <si>
    <t>Marine Street Beach</t>
  </si>
  <si>
    <t>CA108339</t>
  </si>
  <si>
    <t>Mission Bay</t>
  </si>
  <si>
    <t>CA954630</t>
  </si>
  <si>
    <t>Mission Bay, Bahia Point</t>
  </si>
  <si>
    <t>CA397227</t>
  </si>
  <si>
    <t>Mission Bay, Campland On The Bay</t>
  </si>
  <si>
    <t>CA373657</t>
  </si>
  <si>
    <t>Mission Bay, Crown Point Shores</t>
  </si>
  <si>
    <t>CA895390</t>
  </si>
  <si>
    <t>Mission Bay, De Anza Cove</t>
  </si>
  <si>
    <t>CA377016</t>
  </si>
  <si>
    <t>Mission Bay, Fanuel Park</t>
  </si>
  <si>
    <t>CA246103</t>
  </si>
  <si>
    <t>Mission Bay, Leisure Lagoon</t>
  </si>
  <si>
    <t>CA192160</t>
  </si>
  <si>
    <t>Mission Bay, Mariners Basin</t>
  </si>
  <si>
    <t>CA712752</t>
  </si>
  <si>
    <t>Mission Bay, Quivera Basin</t>
  </si>
  <si>
    <t>CA153271</t>
  </si>
  <si>
    <t>Mission Bay, Riviera Shores</t>
  </si>
  <si>
    <t>CA424988</t>
  </si>
  <si>
    <t>Mission Bay, Sail Bay</t>
  </si>
  <si>
    <t>CA160930</t>
  </si>
  <si>
    <t>Mission Bay, San Juan Cove</t>
  </si>
  <si>
    <t>CA260791</t>
  </si>
  <si>
    <t>Mission Bay, Santa Barbara Cove</t>
  </si>
  <si>
    <t>CA211999</t>
  </si>
  <si>
    <t>Mission Bay, Vacation Isle</t>
  </si>
  <si>
    <t>CA289877</t>
  </si>
  <si>
    <t>Mission Bay, Ventura Cove</t>
  </si>
  <si>
    <t>CA891580</t>
  </si>
  <si>
    <t>Mission Bay, Visitor's Center</t>
  </si>
  <si>
    <t>CA414803</t>
  </si>
  <si>
    <t>Mission Bay, north pacific passage</t>
  </si>
  <si>
    <t>CA208646</t>
  </si>
  <si>
    <t>Mission Beach</t>
  </si>
  <si>
    <t>CA326620</t>
  </si>
  <si>
    <t>Moonlight Beach</t>
  </si>
  <si>
    <t>CA799523</t>
  </si>
  <si>
    <t>Ocean Beach</t>
  </si>
  <si>
    <t>CA359747</t>
  </si>
  <si>
    <t>Oceanside Harbor</t>
  </si>
  <si>
    <t>CA209137</t>
  </si>
  <si>
    <t>Oceanside Pier area</t>
  </si>
  <si>
    <t>CA333308</t>
  </si>
  <si>
    <t>Oceanside municipal beach, other</t>
  </si>
  <si>
    <t>CA631432</t>
  </si>
  <si>
    <t>Pacific Beach</t>
  </si>
  <si>
    <t>CA650180</t>
  </si>
  <si>
    <t>Powerhouse Park 15th Street</t>
  </si>
  <si>
    <t>CA506450</t>
  </si>
  <si>
    <t>San Diego Bay</t>
  </si>
  <si>
    <t>CA675817</t>
  </si>
  <si>
    <t>San Diego Bay Chula Vista</t>
  </si>
  <si>
    <t>CA832601</t>
  </si>
  <si>
    <t>San Diego Bay Coronado Cays</t>
  </si>
  <si>
    <t>CA227820</t>
  </si>
  <si>
    <t>San Diego Bay Glorietta Bay</t>
  </si>
  <si>
    <t>CA114913</t>
  </si>
  <si>
    <t>San Diego Bay Shelter Is</t>
  </si>
  <si>
    <t>CA531242</t>
  </si>
  <si>
    <t>San Dieguito River Beach</t>
  </si>
  <si>
    <t>CA059339</t>
  </si>
  <si>
    <t>San Elijo State Beach</t>
  </si>
  <si>
    <t>CA981113</t>
  </si>
  <si>
    <t>San Onofre State Beach</t>
  </si>
  <si>
    <t>CA723256</t>
  </si>
  <si>
    <t>Seascape Beach Park</t>
  </si>
  <si>
    <t>CA310313</t>
  </si>
  <si>
    <t>CA801475</t>
  </si>
  <si>
    <t>Silver Strand State Beach</t>
  </si>
  <si>
    <t>CA505182</t>
  </si>
  <si>
    <t>Solana Beach City Beaches</t>
  </si>
  <si>
    <t>CA606869</t>
  </si>
  <si>
    <t>South Carlsbad State Beach</t>
  </si>
  <si>
    <t>CA273334</t>
  </si>
  <si>
    <t>South Casa Beach S.D.</t>
  </si>
  <si>
    <t>CA769604</t>
  </si>
  <si>
    <t>Spanish Landing Park</t>
  </si>
  <si>
    <t>CA628494</t>
  </si>
  <si>
    <t>Sunset Cliffs Park</t>
  </si>
  <si>
    <t>CA789562</t>
  </si>
  <si>
    <t>Swami's Park</t>
  </si>
  <si>
    <t>CA801852</t>
  </si>
  <si>
    <t>Tecolote Shores</t>
  </si>
  <si>
    <t>CA654912</t>
  </si>
  <si>
    <t>Tide Beach Park</t>
  </si>
  <si>
    <t>CA630931</t>
  </si>
  <si>
    <t>Tijuana River</t>
  </si>
  <si>
    <t>CA104746</t>
  </si>
  <si>
    <t>Tijuana Slough National Wildlife Refuge</t>
  </si>
  <si>
    <t>CA922367</t>
  </si>
  <si>
    <t>Torrey Pines City Beach</t>
  </si>
  <si>
    <t>CA785240</t>
  </si>
  <si>
    <t>Torrey Pines State Beach</t>
  </si>
  <si>
    <t>CA748587</t>
  </si>
  <si>
    <t>Tourmaline Surfing Park</t>
  </si>
  <si>
    <t>CA333758</t>
  </si>
  <si>
    <t>USMC Camp Pendleton</t>
  </si>
  <si>
    <t>CA549566</t>
  </si>
  <si>
    <t>Whispering Sands Nicholson Pt.</t>
  </si>
  <si>
    <t>CA499735</t>
  </si>
  <si>
    <t>WindanSea Beach</t>
  </si>
  <si>
    <t>CA134387</t>
  </si>
  <si>
    <t>north Imperial Beach</t>
  </si>
  <si>
    <t>SAN FRANCISCO</t>
  </si>
  <si>
    <t>CA199513</t>
  </si>
  <si>
    <t>Aquatic Park</t>
  </si>
  <si>
    <t>CA631766</t>
  </si>
  <si>
    <t>CA792491</t>
  </si>
  <si>
    <t>Candlestick Point</t>
  </si>
  <si>
    <t>CA751350</t>
  </si>
  <si>
    <t>China Beach</t>
  </si>
  <si>
    <t>CA253340</t>
  </si>
  <si>
    <t>Crissy Field</t>
  </si>
  <si>
    <t>CA270174</t>
  </si>
  <si>
    <t>Fort Funston</t>
  </si>
  <si>
    <t>CA594125</t>
  </si>
  <si>
    <t>SAN LUIS OBISPO</t>
  </si>
  <si>
    <t>CA459241</t>
  </si>
  <si>
    <t>Avila Beach</t>
  </si>
  <si>
    <t>CA425745</t>
  </si>
  <si>
    <t>Cayucos Beach</t>
  </si>
  <si>
    <t>CA799249</t>
  </si>
  <si>
    <t>Hearst Memorial State Beach</t>
  </si>
  <si>
    <t>CA807039</t>
  </si>
  <si>
    <t>Leffingwell Beach</t>
  </si>
  <si>
    <t>CA575525</t>
  </si>
  <si>
    <t>CA445092</t>
  </si>
  <si>
    <t>Morro Bay City Beach</t>
  </si>
  <si>
    <t>CA183338</t>
  </si>
  <si>
    <t>Morro Strand State Beach</t>
  </si>
  <si>
    <t>CA943906</t>
  </si>
  <si>
    <t>N Morro Strand State Beach</t>
  </si>
  <si>
    <t>CA993851</t>
  </si>
  <si>
    <t>Oceano Dunes State Rec Area</t>
  </si>
  <si>
    <t>CA465304</t>
  </si>
  <si>
    <t>Olde Port Beach</t>
  </si>
  <si>
    <t>CA128038</t>
  </si>
  <si>
    <t>Pismo State Beach</t>
  </si>
  <si>
    <t>CA223870</t>
  </si>
  <si>
    <t>Pismo State Beach, Oceano</t>
  </si>
  <si>
    <t>CA651478</t>
  </si>
  <si>
    <t>S Morro Strand State Beach</t>
  </si>
  <si>
    <t>CA187747</t>
  </si>
  <si>
    <t>San Simeon Beach</t>
  </si>
  <si>
    <t>CA219578</t>
  </si>
  <si>
    <t>Sewers</t>
  </si>
  <si>
    <t>CA678955</t>
  </si>
  <si>
    <t>CA844716</t>
  </si>
  <si>
    <t>Spyglass Park</t>
  </si>
  <si>
    <t>SAN MATEO</t>
  </si>
  <si>
    <t>CA110448</t>
  </si>
  <si>
    <t>Ano Nuevo State Refuge</t>
  </si>
  <si>
    <t>CA308430</t>
  </si>
  <si>
    <t>CA776567</t>
  </si>
  <si>
    <t>Bean Hollow State Beach</t>
  </si>
  <si>
    <t>CA755280</t>
  </si>
  <si>
    <t>Capistrano Blvd. Beach</t>
  </si>
  <si>
    <t>CA984187</t>
  </si>
  <si>
    <t>Coyote Point County Park</t>
  </si>
  <si>
    <t>CA626051</t>
  </si>
  <si>
    <t>Dunes State Beach</t>
  </si>
  <si>
    <t>CA921398</t>
  </si>
  <si>
    <t>El Grandada</t>
  </si>
  <si>
    <t>CA658704</t>
  </si>
  <si>
    <t>Elmar Beach</t>
  </si>
  <si>
    <t>CA517375</t>
  </si>
  <si>
    <t>Fitzgerald Marine (Moss Beach)</t>
  </si>
  <si>
    <t>CA600702</t>
  </si>
  <si>
    <t>Francis State Beach</t>
  </si>
  <si>
    <t>CA534500</t>
  </si>
  <si>
    <t>Gazos Creek Access</t>
  </si>
  <si>
    <t>CA963841</t>
  </si>
  <si>
    <t>Gray Whale State Beach</t>
  </si>
  <si>
    <t>CA522676</t>
  </si>
  <si>
    <t>Lakeshore Park</t>
  </si>
  <si>
    <t>CA676249</t>
  </si>
  <si>
    <t>Manor Beach</t>
  </si>
  <si>
    <t>CA522175</t>
  </si>
  <si>
    <t>Martin's Beach</t>
  </si>
  <si>
    <t>CA377975</t>
  </si>
  <si>
    <t>Maverick's Beach</t>
  </si>
  <si>
    <t>CA089106</t>
  </si>
  <si>
    <t>Miramar Beach</t>
  </si>
  <si>
    <t>CA323807</t>
  </si>
  <si>
    <t>Montara State Beach</t>
  </si>
  <si>
    <t>CA535457</t>
  </si>
  <si>
    <t>Mori Point</t>
  </si>
  <si>
    <t>CA324736</t>
  </si>
  <si>
    <t>Naples Beach</t>
  </si>
  <si>
    <t>CA447069</t>
  </si>
  <si>
    <t>Pacifica State Beach</t>
  </si>
  <si>
    <t>CA572343</t>
  </si>
  <si>
    <t>CA883945</t>
  </si>
  <si>
    <t>Pescadero State Beach</t>
  </si>
  <si>
    <t>CA818105</t>
  </si>
  <si>
    <t>Pigeon Point Beach</t>
  </si>
  <si>
    <t>CA436412</t>
  </si>
  <si>
    <t>Pillar Point</t>
  </si>
  <si>
    <t>CA752340</t>
  </si>
  <si>
    <t>Pillar Point 2</t>
  </si>
  <si>
    <t>CA852440</t>
  </si>
  <si>
    <t>Pillar Point Harbor</t>
  </si>
  <si>
    <t>CA217714</t>
  </si>
  <si>
    <t>Pomponio State Beach</t>
  </si>
  <si>
    <t>CA387401</t>
  </si>
  <si>
    <t>Poplar Beach</t>
  </si>
  <si>
    <t>CA559119</t>
  </si>
  <si>
    <t>CA880045</t>
  </si>
  <si>
    <t>Rockaway Beach</t>
  </si>
  <si>
    <t>CA141759</t>
  </si>
  <si>
    <t>Roosevelt State Beach</t>
  </si>
  <si>
    <t>CA542864</t>
  </si>
  <si>
    <t>Ross's Cove</t>
  </si>
  <si>
    <t>CA432205</t>
  </si>
  <si>
    <t>San Gregorio State Beach</t>
  </si>
  <si>
    <t>CA745957</t>
  </si>
  <si>
    <t>Sand Beach</t>
  </si>
  <si>
    <t>CA900091</t>
  </si>
  <si>
    <t>Sharp Park</t>
  </si>
  <si>
    <t>CA010930</t>
  </si>
  <si>
    <t>Surfers Beach</t>
  </si>
  <si>
    <t>CA245842</t>
  </si>
  <si>
    <t>Thornton State Beach</t>
  </si>
  <si>
    <t>CA789161</t>
  </si>
  <si>
    <t>Tunitas Beach</t>
  </si>
  <si>
    <t>CA643232</t>
  </si>
  <si>
    <t>Vallejo Beach</t>
  </si>
  <si>
    <t>CA562372</t>
  </si>
  <si>
    <t>Venice State Beach</t>
  </si>
  <si>
    <t>SANTA BARBARA</t>
  </si>
  <si>
    <t>CA160476</t>
  </si>
  <si>
    <t>1000 Steps</t>
  </si>
  <si>
    <t>CA120855</t>
  </si>
  <si>
    <t>Arroyo Burro</t>
  </si>
  <si>
    <t>CA132225</t>
  </si>
  <si>
    <t>Arroyo Quemado</t>
  </si>
  <si>
    <t>CA797256</t>
  </si>
  <si>
    <t>Butterfly Beach</t>
  </si>
  <si>
    <t>CA233895</t>
  </si>
  <si>
    <t>Campus Pt.</t>
  </si>
  <si>
    <t>CA072224</t>
  </si>
  <si>
    <t>Carpinteria City</t>
  </si>
  <si>
    <t>CA531801</t>
  </si>
  <si>
    <t>Carpinteria State</t>
  </si>
  <si>
    <t>CA108798</t>
  </si>
  <si>
    <t>Coal Oil Point</t>
  </si>
  <si>
    <t>CA388406</t>
  </si>
  <si>
    <t>Depressions</t>
  </si>
  <si>
    <t>CA594449</t>
  </si>
  <si>
    <t>Devereaux</t>
  </si>
  <si>
    <t>CA218180</t>
  </si>
  <si>
    <t>East Beach</t>
  </si>
  <si>
    <t>CA402275</t>
  </si>
  <si>
    <t>El Capitan State Beach</t>
  </si>
  <si>
    <t>CA364543</t>
  </si>
  <si>
    <t>Ellwood</t>
  </si>
  <si>
    <t>CA957734</t>
  </si>
  <si>
    <t>Gaviota Beach</t>
  </si>
  <si>
    <t>CA125649</t>
  </si>
  <si>
    <t>Goleta Beach</t>
  </si>
  <si>
    <t>CA210598</t>
  </si>
  <si>
    <t>Guadalupe Dunes</t>
  </si>
  <si>
    <t>CA500723</t>
  </si>
  <si>
    <t>Hammonds</t>
  </si>
  <si>
    <t>CA813779</t>
  </si>
  <si>
    <t>Haskell's</t>
  </si>
  <si>
    <t>CA337598</t>
  </si>
  <si>
    <t>Hope Ranch</t>
  </si>
  <si>
    <t>CA811292</t>
  </si>
  <si>
    <t>Isla Vista Beach</t>
  </si>
  <si>
    <t>CA768187</t>
  </si>
  <si>
    <t>Jalama Beach</t>
  </si>
  <si>
    <t>CA576166</t>
  </si>
  <si>
    <t>Leadbetter</t>
  </si>
  <si>
    <t>CA826264</t>
  </si>
  <si>
    <t>Loon Point</t>
  </si>
  <si>
    <t>CA869563</t>
  </si>
  <si>
    <t>Mesa Lane</t>
  </si>
  <si>
    <t>CA526846</t>
  </si>
  <si>
    <t>Miramar</t>
  </si>
  <si>
    <t>CA742755</t>
  </si>
  <si>
    <t>CA220867</t>
  </si>
  <si>
    <t>Padaro Lane</t>
  </si>
  <si>
    <t>CA817952</t>
  </si>
  <si>
    <t>Refugio State Beach</t>
  </si>
  <si>
    <t>CA323035</t>
  </si>
  <si>
    <t>Rincon Beach</t>
  </si>
  <si>
    <t>CA740059</t>
  </si>
  <si>
    <t>Sands Beach at Coal Oil Point</t>
  </si>
  <si>
    <t>CA417649</t>
  </si>
  <si>
    <t>Santa Claus Lane</t>
  </si>
  <si>
    <t>CA623591</t>
  </si>
  <si>
    <t>Summerland Beach</t>
  </si>
  <si>
    <t>CA331636</t>
  </si>
  <si>
    <t>Surf Beach</t>
  </si>
  <si>
    <t>CA817100</t>
  </si>
  <si>
    <t>West Beach</t>
  </si>
  <si>
    <t>SANTA CRUZ</t>
  </si>
  <si>
    <t>CA884801</t>
  </si>
  <si>
    <t>Beercan Beach</t>
  </si>
  <si>
    <t>CA880471</t>
  </si>
  <si>
    <t>Capitola City Beach</t>
  </si>
  <si>
    <t>CA319620</t>
  </si>
  <si>
    <t>Corcoran Lagoon Beach</t>
  </si>
  <si>
    <t>CA202251</t>
  </si>
  <si>
    <t>Cowell Beach</t>
  </si>
  <si>
    <t>CA777037</t>
  </si>
  <si>
    <t>CA623993</t>
  </si>
  <si>
    <t>Hooper's Beach</t>
  </si>
  <si>
    <t>CA923141</t>
  </si>
  <si>
    <t>Lighthouse Beach</t>
  </si>
  <si>
    <t>CA905766</t>
  </si>
  <si>
    <t>Main Beach</t>
  </si>
  <si>
    <t>CA386604</t>
  </si>
  <si>
    <t>Manresa State Beach</t>
  </si>
  <si>
    <t>CA052127</t>
  </si>
  <si>
    <t>Mitchell's Cove Beach</t>
  </si>
  <si>
    <t>CA283387</t>
  </si>
  <si>
    <t>Moran Lake, County Beach</t>
  </si>
  <si>
    <t>CA551260</t>
  </si>
  <si>
    <t>Natural Bridges State Beach</t>
  </si>
  <si>
    <t>CA490613</t>
  </si>
  <si>
    <t>Neary Lagoon mouth</t>
  </si>
  <si>
    <t>CA142294</t>
  </si>
  <si>
    <t>New Brighton State Beach</t>
  </si>
  <si>
    <t>CA685699</t>
  </si>
  <si>
    <t>Pajaro Dunes Beach</t>
  </si>
  <si>
    <t>CA175181</t>
  </si>
  <si>
    <t>Pleasure Point Beach</t>
  </si>
  <si>
    <t>CA879762</t>
  </si>
  <si>
    <t>Rio del Mar Beach</t>
  </si>
  <si>
    <t>CA806872</t>
  </si>
  <si>
    <t>San Vicente Beach</t>
  </si>
  <si>
    <t>CA653540</t>
  </si>
  <si>
    <t>Schwan Lake</t>
  </si>
  <si>
    <t>CA275996</t>
  </si>
  <si>
    <t>Scott Creek Beach</t>
  </si>
  <si>
    <t>CA116523</t>
  </si>
  <si>
    <t>Seabright Beach</t>
  </si>
  <si>
    <t>CA949186</t>
  </si>
  <si>
    <t>Seacliff State Beach</t>
  </si>
  <si>
    <t>CA698626</t>
  </si>
  <si>
    <t>Seascape Beach</t>
  </si>
  <si>
    <t>CA857727</t>
  </si>
  <si>
    <t>Sunny Cove Beach</t>
  </si>
  <si>
    <t>CA121027</t>
  </si>
  <si>
    <t>Sunset State Beach</t>
  </si>
  <si>
    <t>CA556875</t>
  </si>
  <si>
    <t>Trestle Beach</t>
  </si>
  <si>
    <t>CA287444</t>
  </si>
  <si>
    <t>Twin Lakes State Beach</t>
  </si>
  <si>
    <t>CA432374</t>
  </si>
  <si>
    <t>Waddell Creek Beach</t>
  </si>
  <si>
    <t>SONOMA</t>
  </si>
  <si>
    <t>CA603369</t>
  </si>
  <si>
    <t>Black Point</t>
  </si>
  <si>
    <t>CA667461</t>
  </si>
  <si>
    <t>Campbell Cove State Beach</t>
  </si>
  <si>
    <t>CA350750</t>
  </si>
  <si>
    <t>Doran Regional Park Beach</t>
  </si>
  <si>
    <t>CA588340</t>
  </si>
  <si>
    <t>Goat Rock State Park Beach</t>
  </si>
  <si>
    <t>CA368083</t>
  </si>
  <si>
    <t>Gualala Regional Park Beach</t>
  </si>
  <si>
    <t>CA728616</t>
  </si>
  <si>
    <t>Salmon Creek State Park Beach</t>
  </si>
  <si>
    <t>CA986324</t>
  </si>
  <si>
    <t>Still Water Cove Regional Park Beach</t>
  </si>
  <si>
    <t>VENTURA</t>
  </si>
  <si>
    <t>CA861949</t>
  </si>
  <si>
    <t>County Line Beach</t>
  </si>
  <si>
    <t>CA422051</t>
  </si>
  <si>
    <t>Deer Creek Beach</t>
  </si>
  <si>
    <t>CA180368</t>
  </si>
  <si>
    <t>Emma Woods State Beach</t>
  </si>
  <si>
    <t>CA612137</t>
  </si>
  <si>
    <t>Faria County Park Beach</t>
  </si>
  <si>
    <t>CA010024</t>
  </si>
  <si>
    <t>Hobie Beach</t>
  </si>
  <si>
    <t>CA666398</t>
  </si>
  <si>
    <t>Hobson County Park</t>
  </si>
  <si>
    <t>CA535498</t>
  </si>
  <si>
    <t>Hollywood Beach</t>
  </si>
  <si>
    <t>CA659485</t>
  </si>
  <si>
    <t>Kiddie Beach</t>
  </si>
  <si>
    <t>CA787106</t>
  </si>
  <si>
    <t>La Conchita Beach</t>
  </si>
  <si>
    <t>CA269065</t>
  </si>
  <si>
    <t>Mandos Cove Beach</t>
  </si>
  <si>
    <t>CA700919</t>
  </si>
  <si>
    <t>Marina Park Beach</t>
  </si>
  <si>
    <t>CA447721</t>
  </si>
  <si>
    <t>McGrath State Beach</t>
  </si>
  <si>
    <t>CA290948</t>
  </si>
  <si>
    <t>Mussel Shoals Beach</t>
  </si>
  <si>
    <t>CA613272</t>
  </si>
  <si>
    <t>Oil Piers Beach</t>
  </si>
  <si>
    <t>CA831072</t>
  </si>
  <si>
    <t>Ormond Beach</t>
  </si>
  <si>
    <t>CA429274</t>
  </si>
  <si>
    <t>Oxnard Beach</t>
  </si>
  <si>
    <t>CA142708</t>
  </si>
  <si>
    <t>Oxnard Beach Park</t>
  </si>
  <si>
    <t>CA651558</t>
  </si>
  <si>
    <t>Penninsula Beach</t>
  </si>
  <si>
    <t>CA170635</t>
  </si>
  <si>
    <t>Point Mugu Beach</t>
  </si>
  <si>
    <t>CA022378</t>
  </si>
  <si>
    <t>Port Hueneme Beach Park</t>
  </si>
  <si>
    <t>CA504816</t>
  </si>
  <si>
    <t>Promenade Park Beach</t>
  </si>
  <si>
    <t>CA527007</t>
  </si>
  <si>
    <t>CA752578</t>
  </si>
  <si>
    <t>Rincon Creek</t>
  </si>
  <si>
    <t>CA964101</t>
  </si>
  <si>
    <t>Rincon Parkway North</t>
  </si>
  <si>
    <t>CA156348</t>
  </si>
  <si>
    <t>San Buenaventura State Beach</t>
  </si>
  <si>
    <t>CA380548</t>
  </si>
  <si>
    <t>Seaside Wilderness Park Beach</t>
  </si>
  <si>
    <t>CA145203</t>
  </si>
  <si>
    <t>Silverstrand Beach</t>
  </si>
  <si>
    <t>CA844317</t>
  </si>
  <si>
    <t>Solimar Beach</t>
  </si>
  <si>
    <t>CA571923</t>
  </si>
  <si>
    <t>South Jetty Beach</t>
  </si>
  <si>
    <t>CA073594</t>
  </si>
  <si>
    <t>Staircase Beach</t>
  </si>
  <si>
    <t>CA981265</t>
  </si>
  <si>
    <t>Surfers Knoll Beach</t>
  </si>
  <si>
    <t>CA826630</t>
  </si>
  <si>
    <t>Surfers Point at Seaside</t>
  </si>
  <si>
    <t>CA225313</t>
  </si>
  <si>
    <t>Sycamore Cove Beach</t>
  </si>
  <si>
    <t>CA011231</t>
  </si>
  <si>
    <t>Thornhill Broome Beach</t>
  </si>
  <si>
    <t>CA433025</t>
  </si>
  <si>
    <t>Ventura River</t>
  </si>
  <si>
    <t>RATIO; ENTERO; FECAL_COL</t>
  </si>
  <si>
    <t>FECAL_COL; RATIO; ENTERO</t>
  </si>
  <si>
    <t>FECAL_COL; ENTERO</t>
  </si>
  <si>
    <t>FECAL_COL; RATIO; ENTERO; TOTAL_COL</t>
  </si>
  <si>
    <t>TOTAL_COL</t>
  </si>
  <si>
    <t>CA945873</t>
  </si>
  <si>
    <t>FECAL_COL</t>
  </si>
  <si>
    <t>ENTERO; FECAL_COL</t>
  </si>
  <si>
    <t>CA126384</t>
  </si>
  <si>
    <t>ENTERO; TOTAL_COL; FECAL_COL</t>
  </si>
  <si>
    <t>ENTERO; FECAL_COL; TOTAL_COL</t>
  </si>
  <si>
    <t>CHEM_OIL</t>
  </si>
  <si>
    <t>SEWAGE</t>
  </si>
  <si>
    <t>FECAL_COL; TOTAL_COL</t>
  </si>
  <si>
    <t>ENTERO; OTHER; TOTAL_COL; FECAL_COL</t>
  </si>
  <si>
    <t>ENTERO; TOTAL_COL</t>
  </si>
  <si>
    <t>FECAL_COL; OTHER; TOTAL_COL</t>
  </si>
  <si>
    <t>TOTAL_COL; ENTERO; FECAL_COL</t>
  </si>
  <si>
    <t>FECAL_COL; ENTERO; TOTAL_COL</t>
  </si>
  <si>
    <t>OTHER; TOTAL_COL</t>
  </si>
  <si>
    <t>FECAL_COL; TOTAL_COL; ENTERO</t>
  </si>
  <si>
    <t>TOTAL_COL; FECAL_COL; ENTERO</t>
  </si>
  <si>
    <t>ENTERO; OTHER</t>
  </si>
  <si>
    <t>FECAL_COL; RATIO</t>
  </si>
  <si>
    <t>RATIO; FECAL_COL</t>
  </si>
  <si>
    <t>ENTERO; FECAL_COL; RATIO</t>
  </si>
  <si>
    <t>OTHER; RATIO</t>
  </si>
  <si>
    <t>RATIO</t>
  </si>
  <si>
    <t>ENTERO; RATIO; FECAL_COL</t>
  </si>
  <si>
    <t>Contamination Advisory/Closure</t>
  </si>
  <si>
    <t>OTHER; ENTERO; FECAL_COL</t>
  </si>
  <si>
    <t>ELEV_BACT; OTHER</t>
  </si>
  <si>
    <t>ENTERO; FECAL_COL; TOTAL_COL; OTHER</t>
  </si>
  <si>
    <r>
      <t xml:space="preserve">    </t>
    </r>
    <r>
      <rPr>
        <b/>
        <i/>
        <sz val="8"/>
        <rFont val="Arial"/>
        <family val="2"/>
      </rPr>
      <t>Note</t>
    </r>
    <r>
      <rPr>
        <b/>
        <sz val="8"/>
        <rFont val="Arial"/>
        <family val="2"/>
      </rPr>
      <t>: California includes region- and county-wide areas in their PRAWN list (see below). EPA does</t>
    </r>
  </si>
  <si>
    <t xml:space="preserve">               not include these areas in the summary statistics.</t>
  </si>
  <si>
    <t xml:space="preserve">     All Beaches</t>
  </si>
  <si>
    <t xml:space="preserve">     All Monterey County Beaches</t>
  </si>
  <si>
    <t>CA578344</t>
  </si>
  <si>
    <t xml:space="preserve">     All Orange County Ocean and Bay Beaches</t>
  </si>
  <si>
    <t>CA238450</t>
  </si>
  <si>
    <t xml:space="preserve">     Coastal Sites (all)</t>
  </si>
  <si>
    <t>CA215726</t>
  </si>
  <si>
    <t xml:space="preserve">     south and cntrl county beaches</t>
  </si>
  <si>
    <t>CA918763</t>
  </si>
  <si>
    <t xml:space="preserve">     south county beaches</t>
  </si>
  <si>
    <t>MONTHS</t>
  </si>
  <si>
    <t>PER_YEAR</t>
  </si>
  <si>
    <t>PER_DAY</t>
  </si>
  <si>
    <t>Note:  For those beaches with a 7 month swimming season, EPA assumes the beach season runs from April 1 thorough October 31.</t>
  </si>
  <si>
    <t>= Beach length is not listed in PRAWN</t>
  </si>
  <si>
    <t>=  Notification action does not occur during swim season (assumed to be March 1 - October 31).</t>
  </si>
  <si>
    <t>FECAL_COL:</t>
  </si>
  <si>
    <t>TOTAL_COL:</t>
  </si>
  <si>
    <t>RATIO:</t>
  </si>
  <si>
    <t>SSO:</t>
  </si>
  <si>
    <t>SEWAGE:</t>
  </si>
  <si>
    <t>=  Notification action includes some days outside of swim season. Only swim season days are included in the total.</t>
  </si>
  <si>
    <t>Alameda</t>
  </si>
  <si>
    <t>Crown Beach (Alameda Co)</t>
  </si>
  <si>
    <t>Posting</t>
  </si>
  <si>
    <t>Contra Costa</t>
  </si>
  <si>
    <t>CA826873</t>
  </si>
  <si>
    <t>Keller Beach (Contra Costa Co)</t>
  </si>
  <si>
    <t>Los Angeles</t>
  </si>
  <si>
    <t>Palos Verdes Beach</t>
  </si>
  <si>
    <t>ALAMEDA</t>
  </si>
  <si>
    <t>Crown Beach</t>
  </si>
  <si>
    <t>CONTRA COSTA</t>
  </si>
  <si>
    <t>Keller Beach</t>
  </si>
  <si>
    <t>Corona del Mar State Beach</t>
  </si>
  <si>
    <t>Emerald Bay</t>
  </si>
  <si>
    <t>Little Corona - Cameo Shores</t>
  </si>
  <si>
    <t>Salt Creek Beach Park</t>
  </si>
  <si>
    <t>CA</t>
  </si>
  <si>
    <t>Action start date</t>
  </si>
  <si>
    <t>Action end date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</si>
</sst>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409]m/d/yy\ h:mm\ AM/PM;@"/>
  </numFmts>
  <fonts count="23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7"/>
      <color rgb="FF000000"/>
      <name val="Arial"/>
      <family val="2"/>
    </font>
    <font>
      <b/>
      <i/>
      <sz val="8"/>
      <name val="Arial"/>
      <family val="2"/>
    </font>
    <font>
      <sz val="7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9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/>
    </xf>
    <xf numFmtId="4" fontId="5" fillId="0" borderId="0" xfId="0" applyNumberFormat="1" applyFont="1" applyBorder="1"/>
    <xf numFmtId="4" fontId="12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14" fontId="12" fillId="5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4" fillId="3" borderId="0" xfId="0" applyFont="1" applyFill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left" vertical="center" wrapText="1"/>
    </xf>
    <xf numFmtId="0" fontId="4" fillId="3" borderId="0" xfId="0" applyFont="1" applyFill="1" applyAlignment="1">
      <alignment horizontal="center"/>
    </xf>
    <xf numFmtId="0" fontId="1" fillId="0" borderId="0" xfId="0" quotePrefix="1" applyFont="1" applyBorder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/>
    </xf>
    <xf numFmtId="3" fontId="4" fillId="0" borderId="0" xfId="0" applyNumberFormat="1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4" fillId="0" borderId="0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4" fontId="5" fillId="0" borderId="4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0" fontId="20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12" fillId="3" borderId="0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wrapText="1"/>
    </xf>
    <xf numFmtId="0" fontId="22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/>
    </xf>
    <xf numFmtId="1" fontId="5" fillId="0" borderId="0" xfId="0" quotePrefix="1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  <xf numFmtId="14" fontId="22" fillId="3" borderId="0" xfId="0" applyNumberFormat="1" applyFont="1" applyFill="1" applyBorder="1" applyAlignment="1">
      <alignment horizontal="center" vertical="center"/>
    </xf>
    <xf numFmtId="14" fontId="22" fillId="0" borderId="0" xfId="0" applyNumberFormat="1" applyFont="1" applyBorder="1" applyAlignment="1">
      <alignment horizontal="center" vertical="center"/>
    </xf>
    <xf numFmtId="14" fontId="22" fillId="3" borderId="1" xfId="0" applyNumberFormat="1" applyFont="1" applyFill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34"/>
  <sheetViews>
    <sheetView tabSelected="1" workbookViewId="0">
      <selection activeCell="X14" sqref="X14"/>
    </sheetView>
  </sheetViews>
  <sheetFormatPr defaultRowHeight="12.75"/>
  <cols>
    <col min="1" max="1" width="11.5703125" style="5" customWidth="1"/>
    <col min="2" max="2" width="0.5703125" style="5" customWidth="1"/>
    <col min="3" max="8" width="8.28515625" style="5" customWidth="1"/>
    <col min="9" max="9" width="0.5703125" style="5" customWidth="1"/>
    <col min="10" max="12" width="8.28515625" style="5" customWidth="1"/>
    <col min="13" max="13" width="0.5703125" style="5" customWidth="1"/>
    <col min="14" max="19" width="8.28515625" style="5" customWidth="1"/>
    <col min="20" max="20" width="0.5703125" style="5" customWidth="1"/>
    <col min="21" max="16384" width="9.140625" style="5"/>
  </cols>
  <sheetData>
    <row r="1" spans="1:23">
      <c r="A1" s="11"/>
      <c r="B1" s="11"/>
      <c r="C1" s="241" t="s">
        <v>39</v>
      </c>
      <c r="D1" s="243"/>
      <c r="E1" s="243"/>
      <c r="F1" s="242"/>
      <c r="G1" s="242"/>
      <c r="H1" s="56"/>
      <c r="I1" s="72"/>
      <c r="J1" s="241" t="s">
        <v>42</v>
      </c>
      <c r="K1" s="241"/>
      <c r="L1" s="241"/>
      <c r="M1" s="56"/>
      <c r="N1" s="241" t="s">
        <v>47</v>
      </c>
      <c r="O1" s="242"/>
      <c r="P1" s="242"/>
      <c r="Q1" s="242"/>
      <c r="R1" s="242"/>
      <c r="S1" s="242"/>
      <c r="T1" s="56"/>
      <c r="U1" s="241" t="s">
        <v>46</v>
      </c>
      <c r="V1" s="242"/>
      <c r="W1" s="242"/>
    </row>
    <row r="2" spans="1:23" ht="88.5" customHeight="1">
      <c r="A2" s="4" t="s">
        <v>13</v>
      </c>
      <c r="B2" s="4"/>
      <c r="C2" s="3" t="s">
        <v>44</v>
      </c>
      <c r="D2" s="3" t="s">
        <v>49</v>
      </c>
      <c r="E2" s="3" t="s">
        <v>50</v>
      </c>
      <c r="F2" s="3" t="s">
        <v>163</v>
      </c>
      <c r="G2" s="3" t="s">
        <v>45</v>
      </c>
      <c r="H2" s="3" t="s">
        <v>59</v>
      </c>
      <c r="I2" s="3"/>
      <c r="J2" s="3" t="s">
        <v>0</v>
      </c>
      <c r="K2" s="3" t="s">
        <v>1</v>
      </c>
      <c r="L2" s="3" t="s">
        <v>2</v>
      </c>
      <c r="M2" s="3"/>
      <c r="N2" s="14" t="s">
        <v>48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  <c r="T2" s="3"/>
      <c r="U2" s="14" t="s">
        <v>9</v>
      </c>
      <c r="V2" s="15" t="s">
        <v>10</v>
      </c>
      <c r="W2" s="3" t="s">
        <v>16</v>
      </c>
    </row>
    <row r="3" spans="1:23" ht="12.75" customHeight="1">
      <c r="A3" s="53" t="s">
        <v>1095</v>
      </c>
      <c r="B3" s="227"/>
      <c r="C3" s="52">
        <v>1</v>
      </c>
      <c r="D3" s="52">
        <v>1</v>
      </c>
      <c r="E3" s="228">
        <f t="shared" ref="E3:E8" si="0">D3/C3</f>
        <v>1</v>
      </c>
      <c r="F3" s="52">
        <v>2.96</v>
      </c>
      <c r="G3" s="52">
        <v>1</v>
      </c>
      <c r="H3" s="228">
        <v>1</v>
      </c>
      <c r="I3" s="52"/>
      <c r="J3" s="52">
        <v>1</v>
      </c>
      <c r="K3" s="52">
        <v>0</v>
      </c>
      <c r="L3" s="228">
        <f t="shared" ref="L3:L4" si="1">J3/D3</f>
        <v>1</v>
      </c>
      <c r="M3" s="52"/>
      <c r="N3" s="229">
        <v>4</v>
      </c>
      <c r="O3" s="52">
        <v>2</v>
      </c>
      <c r="P3" s="52">
        <v>1</v>
      </c>
      <c r="Q3" s="52">
        <v>0</v>
      </c>
      <c r="R3" s="52">
        <v>1</v>
      </c>
      <c r="S3" s="52">
        <v>0</v>
      </c>
      <c r="T3" s="52"/>
      <c r="U3" s="229">
        <v>214</v>
      </c>
      <c r="V3" s="230">
        <v>14</v>
      </c>
      <c r="W3" s="231">
        <f t="shared" ref="W3:W4" si="2">V3/U3</f>
        <v>6.5420560747663545E-2</v>
      </c>
    </row>
    <row r="4" spans="1:23" ht="12.75" customHeight="1">
      <c r="A4" s="53" t="s">
        <v>1097</v>
      </c>
      <c r="B4" s="227"/>
      <c r="C4" s="52">
        <v>1</v>
      </c>
      <c r="D4" s="52">
        <v>1</v>
      </c>
      <c r="E4" s="228">
        <f t="shared" si="0"/>
        <v>1</v>
      </c>
      <c r="F4" s="52">
        <v>1.25</v>
      </c>
      <c r="G4" s="52">
        <v>1</v>
      </c>
      <c r="H4" s="228">
        <v>1</v>
      </c>
      <c r="I4" s="52"/>
      <c r="J4" s="52">
        <v>1</v>
      </c>
      <c r="K4" s="52">
        <v>0</v>
      </c>
      <c r="L4" s="228">
        <f t="shared" si="1"/>
        <v>1</v>
      </c>
      <c r="M4" s="52"/>
      <c r="N4" s="229">
        <v>8</v>
      </c>
      <c r="O4" s="52">
        <v>1</v>
      </c>
      <c r="P4" s="52">
        <v>4</v>
      </c>
      <c r="Q4" s="52">
        <v>1</v>
      </c>
      <c r="R4" s="52">
        <v>2</v>
      </c>
      <c r="S4" s="52">
        <v>0</v>
      </c>
      <c r="T4" s="52"/>
      <c r="U4" s="229">
        <v>214</v>
      </c>
      <c r="V4" s="230">
        <v>48</v>
      </c>
      <c r="W4" s="231">
        <f t="shared" si="2"/>
        <v>0.22429906542056074</v>
      </c>
    </row>
    <row r="5" spans="1:23">
      <c r="A5" s="32" t="s">
        <v>164</v>
      </c>
      <c r="B5" s="232"/>
      <c r="C5" s="32">
        <f>Monitoring!$B$20</f>
        <v>12</v>
      </c>
      <c r="D5" s="32">
        <f>Monitoring!$F$20</f>
        <v>12</v>
      </c>
      <c r="E5" s="228">
        <f t="shared" si="0"/>
        <v>1</v>
      </c>
      <c r="F5" s="233">
        <f>Monitoring!$J$20</f>
        <v>41.239999999999995</v>
      </c>
      <c r="G5" s="32">
        <f>Monitoring!$F$20</f>
        <v>12</v>
      </c>
      <c r="H5" s="228">
        <v>1</v>
      </c>
      <c r="I5" s="226"/>
      <c r="J5" s="234">
        <v>0</v>
      </c>
      <c r="K5" s="234">
        <f>D5-J5</f>
        <v>12</v>
      </c>
      <c r="L5" s="228">
        <f>J5/D5</f>
        <v>0</v>
      </c>
      <c r="M5" s="226"/>
      <c r="N5" s="226">
        <v>0</v>
      </c>
      <c r="O5" s="235" t="s">
        <v>43</v>
      </c>
      <c r="P5" s="235" t="s">
        <v>43</v>
      </c>
      <c r="Q5" s="235" t="s">
        <v>43</v>
      </c>
      <c r="R5" s="235" t="s">
        <v>43</v>
      </c>
      <c r="S5" s="235" t="s">
        <v>43</v>
      </c>
      <c r="T5" s="226"/>
      <c r="U5" s="236">
        <f>'Beach Days'!E21</f>
        <v>2568</v>
      </c>
      <c r="V5" s="236">
        <f>'Beach Days'!H21</f>
        <v>0</v>
      </c>
      <c r="W5" s="231">
        <f>V5/U5</f>
        <v>0</v>
      </c>
    </row>
    <row r="6" spans="1:23">
      <c r="A6" s="32" t="s">
        <v>189</v>
      </c>
      <c r="B6" s="232"/>
      <c r="C6" s="52">
        <f>Monitoring!$B$50</f>
        <v>28</v>
      </c>
      <c r="D6" s="32">
        <f>Monitoring!$F$50</f>
        <v>28</v>
      </c>
      <c r="E6" s="228">
        <f t="shared" si="0"/>
        <v>1</v>
      </c>
      <c r="F6" s="233">
        <f>Monitoring!$J$50</f>
        <v>52.029999999999987</v>
      </c>
      <c r="G6" s="32">
        <f>Monitoring!$F$50</f>
        <v>28</v>
      </c>
      <c r="H6" s="228">
        <v>1</v>
      </c>
      <c r="I6" s="226"/>
      <c r="J6" s="234">
        <f>'2010 Actions'!$B$39</f>
        <v>5</v>
      </c>
      <c r="K6" s="234">
        <f>D6-J6</f>
        <v>23</v>
      </c>
      <c r="L6" s="228">
        <f>J6/D6</f>
        <v>0.17857142857142858</v>
      </c>
      <c r="M6" s="226"/>
      <c r="N6" s="226">
        <f>'Action Durations'!D14</f>
        <v>12</v>
      </c>
      <c r="O6" s="234">
        <f>'Action Durations'!G14</f>
        <v>0</v>
      </c>
      <c r="P6" s="234">
        <f>'Action Durations'!H14</f>
        <v>5</v>
      </c>
      <c r="Q6" s="234">
        <f>'Action Durations'!I14</f>
        <v>6</v>
      </c>
      <c r="R6" s="234">
        <f>'Action Durations'!J14</f>
        <v>1</v>
      </c>
      <c r="S6" s="234">
        <f>'Action Durations'!K14</f>
        <v>0</v>
      </c>
      <c r="T6" s="226"/>
      <c r="U6" s="236">
        <f>'Beach Days'!E51</f>
        <v>5992</v>
      </c>
      <c r="V6" s="236">
        <f>'Beach Days'!H51</f>
        <v>42</v>
      </c>
      <c r="W6" s="231">
        <f>V6/U6</f>
        <v>7.0093457943925233E-3</v>
      </c>
    </row>
    <row r="7" spans="1:23">
      <c r="A7" s="32" t="s">
        <v>246</v>
      </c>
      <c r="B7" s="232"/>
      <c r="C7" s="52">
        <f>Monitoring!$B$101</f>
        <v>49</v>
      </c>
      <c r="D7" s="32">
        <f>Monitoring!$F$101</f>
        <v>49</v>
      </c>
      <c r="E7" s="228">
        <f t="shared" si="0"/>
        <v>1</v>
      </c>
      <c r="F7" s="233">
        <f>Monitoring!$J$101</f>
        <v>52.175000000000004</v>
      </c>
      <c r="G7" s="32">
        <f>Monitoring!$F$101</f>
        <v>49</v>
      </c>
      <c r="H7" s="228">
        <v>1</v>
      </c>
      <c r="I7" s="226"/>
      <c r="J7" s="234">
        <f>'2010 Actions'!$B$283</f>
        <v>22</v>
      </c>
      <c r="K7" s="234">
        <f>D7-J7</f>
        <v>27</v>
      </c>
      <c r="L7" s="228">
        <f>J7/D7</f>
        <v>0.44897959183673469</v>
      </c>
      <c r="M7" s="226"/>
      <c r="N7" s="226">
        <f>'Action Durations'!D38</f>
        <v>242</v>
      </c>
      <c r="O7" s="234">
        <f>'Action Durations'!G38</f>
        <v>66</v>
      </c>
      <c r="P7" s="234">
        <f>'Action Durations'!H38</f>
        <v>25</v>
      </c>
      <c r="Q7" s="234">
        <f>'Action Durations'!I38</f>
        <v>75</v>
      </c>
      <c r="R7" s="234">
        <f>'Action Durations'!J38</f>
        <v>68</v>
      </c>
      <c r="S7" s="234">
        <f>'Action Durations'!K38</f>
        <v>8</v>
      </c>
      <c r="T7" s="226"/>
      <c r="U7" s="236">
        <f>'Beach Days'!E102</f>
        <v>17885</v>
      </c>
      <c r="V7" s="236">
        <f>'Beach Days'!H102</f>
        <v>2380</v>
      </c>
      <c r="W7" s="231">
        <f>V7/U7</f>
        <v>0.13307240704500978</v>
      </c>
    </row>
    <row r="8" spans="1:23">
      <c r="A8" s="32" t="s">
        <v>343</v>
      </c>
      <c r="B8" s="232"/>
      <c r="C8" s="52">
        <f>Monitoring!$B$131</f>
        <v>28</v>
      </c>
      <c r="D8" s="32">
        <f>Monitoring!$F$131</f>
        <v>28</v>
      </c>
      <c r="E8" s="228">
        <f t="shared" si="0"/>
        <v>1</v>
      </c>
      <c r="F8" s="233">
        <f>Monitoring!$J$131</f>
        <v>28.720000000000006</v>
      </c>
      <c r="G8" s="32">
        <f>Monitoring!$F$131</f>
        <v>28</v>
      </c>
      <c r="H8" s="228">
        <v>1</v>
      </c>
      <c r="I8" s="226"/>
      <c r="J8" s="234">
        <f>'2010 Actions'!$B$306</f>
        <v>10</v>
      </c>
      <c r="K8" s="234">
        <f>D8-J8</f>
        <v>18</v>
      </c>
      <c r="L8" s="228">
        <f>J8/D8</f>
        <v>0.35714285714285715</v>
      </c>
      <c r="M8" s="226"/>
      <c r="N8" s="226">
        <f>'Action Durations'!D50</f>
        <v>21</v>
      </c>
      <c r="O8" s="234">
        <f>'Action Durations'!G50</f>
        <v>0</v>
      </c>
      <c r="P8" s="234">
        <f>'Action Durations'!H50</f>
        <v>0</v>
      </c>
      <c r="Q8" s="234">
        <f>'Action Durations'!I50</f>
        <v>2</v>
      </c>
      <c r="R8" s="234">
        <f>'Action Durations'!J50</f>
        <v>19</v>
      </c>
      <c r="S8" s="234">
        <f>'Action Durations'!K50</f>
        <v>0</v>
      </c>
      <c r="T8" s="226"/>
      <c r="U8" s="236">
        <f>'Beach Days'!E132</f>
        <v>5992</v>
      </c>
      <c r="V8" s="236">
        <f>'Beach Days'!H132</f>
        <v>168</v>
      </c>
      <c r="W8" s="231">
        <f>V8/U8</f>
        <v>2.8037383177570093E-2</v>
      </c>
    </row>
    <row r="9" spans="1:23">
      <c r="A9" s="32" t="s">
        <v>400</v>
      </c>
      <c r="B9" s="232"/>
      <c r="C9" s="52">
        <f>Monitoring!$B$154</f>
        <v>21</v>
      </c>
      <c r="D9" s="32">
        <f>Monitoring!$F$154</f>
        <v>21</v>
      </c>
      <c r="E9" s="228">
        <f t="shared" ref="E9:E19" si="3">D9/C9</f>
        <v>1</v>
      </c>
      <c r="F9" s="233">
        <f>Monitoring!$J$154</f>
        <v>16.259999999999998</v>
      </c>
      <c r="G9" s="32">
        <f>Monitoring!$F$154</f>
        <v>21</v>
      </c>
      <c r="H9" s="228">
        <v>1</v>
      </c>
      <c r="I9" s="226"/>
      <c r="J9" s="234">
        <v>0</v>
      </c>
      <c r="K9" s="234">
        <f t="shared" ref="K9:K19" si="4">D9-J9</f>
        <v>21</v>
      </c>
      <c r="L9" s="228">
        <f t="shared" ref="L9:L19" si="5">J9/D9</f>
        <v>0</v>
      </c>
      <c r="M9" s="226"/>
      <c r="N9" s="226">
        <v>0</v>
      </c>
      <c r="O9" s="235" t="s">
        <v>43</v>
      </c>
      <c r="P9" s="235" t="s">
        <v>43</v>
      </c>
      <c r="Q9" s="235" t="s">
        <v>43</v>
      </c>
      <c r="R9" s="235" t="s">
        <v>43</v>
      </c>
      <c r="S9" s="235" t="s">
        <v>43</v>
      </c>
      <c r="T9" s="226"/>
      <c r="U9" s="236">
        <f>'Beach Days'!E155</f>
        <v>4494</v>
      </c>
      <c r="V9" s="236">
        <f>'Beach Days'!H155</f>
        <v>0</v>
      </c>
      <c r="W9" s="231">
        <f t="shared" ref="W9:W19" si="6">V9/U9</f>
        <v>0</v>
      </c>
    </row>
    <row r="10" spans="1:23">
      <c r="A10" s="32" t="s">
        <v>443</v>
      </c>
      <c r="B10" s="232"/>
      <c r="C10" s="52">
        <f>Monitoring!$B$181</f>
        <v>25</v>
      </c>
      <c r="D10" s="32">
        <f>Monitoring!$F$181</f>
        <v>25</v>
      </c>
      <c r="E10" s="228">
        <f t="shared" si="3"/>
        <v>1</v>
      </c>
      <c r="F10" s="233">
        <f>Monitoring!$J$181</f>
        <v>46.750000000000007</v>
      </c>
      <c r="G10" s="32">
        <f>Monitoring!$F$181</f>
        <v>25</v>
      </c>
      <c r="H10" s="228">
        <v>1</v>
      </c>
      <c r="I10" s="226"/>
      <c r="J10" s="234">
        <f>'2010 Actions'!$B$311</f>
        <v>3</v>
      </c>
      <c r="K10" s="234">
        <f t="shared" si="4"/>
        <v>22</v>
      </c>
      <c r="L10" s="228">
        <f t="shared" si="5"/>
        <v>0.12</v>
      </c>
      <c r="M10" s="226"/>
      <c r="N10" s="226">
        <f>'Action Durations'!D55</f>
        <v>3</v>
      </c>
      <c r="O10" s="234">
        <f>'Action Durations'!G55</f>
        <v>0</v>
      </c>
      <c r="P10" s="234">
        <f>'Action Durations'!H55</f>
        <v>0</v>
      </c>
      <c r="Q10" s="234">
        <f>'Action Durations'!I55</f>
        <v>0</v>
      </c>
      <c r="R10" s="234">
        <f>'Action Durations'!J55</f>
        <v>1</v>
      </c>
      <c r="S10" s="234">
        <f>'Action Durations'!K55</f>
        <v>2</v>
      </c>
      <c r="T10" s="226"/>
      <c r="U10" s="236">
        <f>'Beach Days'!E182</f>
        <v>5350</v>
      </c>
      <c r="V10" s="236">
        <f>'Beach Days'!H182</f>
        <v>169</v>
      </c>
      <c r="W10" s="231">
        <f t="shared" si="6"/>
        <v>3.1588785046728969E-2</v>
      </c>
    </row>
    <row r="11" spans="1:23">
      <c r="A11" s="32" t="s">
        <v>494</v>
      </c>
      <c r="B11" s="232"/>
      <c r="C11" s="52">
        <f>Monitoring!$B$211</f>
        <v>28</v>
      </c>
      <c r="D11" s="32">
        <f>Monitoring!$F$211</f>
        <v>28</v>
      </c>
      <c r="E11" s="228">
        <f t="shared" si="3"/>
        <v>1</v>
      </c>
      <c r="F11" s="233">
        <f>Monitoring!$J$211</f>
        <v>126.15</v>
      </c>
      <c r="G11" s="32">
        <f>Monitoring!$F$211</f>
        <v>28</v>
      </c>
      <c r="H11" s="228">
        <v>1</v>
      </c>
      <c r="I11" s="226"/>
      <c r="J11" s="234">
        <f>'2010 Actions'!$B$466</f>
        <v>17</v>
      </c>
      <c r="K11" s="234">
        <f t="shared" si="4"/>
        <v>11</v>
      </c>
      <c r="L11" s="228">
        <f t="shared" si="5"/>
        <v>0.6071428571428571</v>
      </c>
      <c r="M11" s="226"/>
      <c r="N11" s="226">
        <f>'Action Durations'!D74</f>
        <v>151</v>
      </c>
      <c r="O11" s="234">
        <f>'Action Durations'!G74</f>
        <v>56</v>
      </c>
      <c r="P11" s="234">
        <f>'Action Durations'!H74</f>
        <v>38</v>
      </c>
      <c r="Q11" s="234">
        <f>'Action Durations'!I74</f>
        <v>27</v>
      </c>
      <c r="R11" s="234">
        <f>'Action Durations'!J74</f>
        <v>25</v>
      </c>
      <c r="S11" s="234">
        <f>'Action Durations'!K74</f>
        <v>5</v>
      </c>
      <c r="T11" s="226"/>
      <c r="U11" s="236">
        <f>'Beach Days'!E212</f>
        <v>10220</v>
      </c>
      <c r="V11" s="236">
        <f>'Beach Days'!H212</f>
        <v>867</v>
      </c>
      <c r="W11" s="231">
        <f t="shared" si="6"/>
        <v>8.4833659491193744E-2</v>
      </c>
    </row>
    <row r="12" spans="1:23">
      <c r="A12" s="32" t="s">
        <v>543</v>
      </c>
      <c r="B12" s="232"/>
      <c r="C12" s="52">
        <f>Monitoring!$B$289</f>
        <v>76</v>
      </c>
      <c r="D12" s="32">
        <f>Monitoring!$F$289</f>
        <v>76</v>
      </c>
      <c r="E12" s="228">
        <f t="shared" si="3"/>
        <v>1</v>
      </c>
      <c r="F12" s="233">
        <f>Monitoring!$J$289</f>
        <v>161.85</v>
      </c>
      <c r="G12" s="32">
        <f>Monitoring!$F$289</f>
        <v>76</v>
      </c>
      <c r="H12" s="228">
        <v>1</v>
      </c>
      <c r="I12" s="226"/>
      <c r="J12" s="234">
        <f>'2010 Actions'!$B$492</f>
        <v>15</v>
      </c>
      <c r="K12" s="234">
        <f t="shared" si="4"/>
        <v>61</v>
      </c>
      <c r="L12" s="228">
        <f t="shared" si="5"/>
        <v>0.19736842105263158</v>
      </c>
      <c r="M12" s="226"/>
      <c r="N12" s="226">
        <f>'Action Durations'!D91</f>
        <v>24</v>
      </c>
      <c r="O12" s="234">
        <f>'Action Durations'!G91</f>
        <v>2</v>
      </c>
      <c r="P12" s="234">
        <f>'Action Durations'!H91</f>
        <v>2</v>
      </c>
      <c r="Q12" s="234">
        <f>'Action Durations'!I91</f>
        <v>7</v>
      </c>
      <c r="R12" s="234">
        <f>'Action Durations'!J91</f>
        <v>10</v>
      </c>
      <c r="S12" s="234">
        <f>'Action Durations'!K91</f>
        <v>3</v>
      </c>
      <c r="T12" s="226"/>
      <c r="U12" s="236">
        <f>'Beach Days'!E290</f>
        <v>27740</v>
      </c>
      <c r="V12" s="236">
        <f>'Beach Days'!H290</f>
        <v>627</v>
      </c>
      <c r="W12" s="231">
        <f t="shared" si="6"/>
        <v>2.2602739726027398E-2</v>
      </c>
    </row>
    <row r="13" spans="1:23" ht="18">
      <c r="A13" s="32" t="s">
        <v>695</v>
      </c>
      <c r="B13" s="232"/>
      <c r="C13" s="52">
        <f>Monitoring!$B$298</f>
        <v>7</v>
      </c>
      <c r="D13" s="32">
        <f>Monitoring!$F$298</f>
        <v>7</v>
      </c>
      <c r="E13" s="228">
        <f t="shared" si="3"/>
        <v>1</v>
      </c>
      <c r="F13" s="233">
        <f>Monitoring!$J$298</f>
        <v>10.67</v>
      </c>
      <c r="G13" s="32">
        <f>Monitoring!$F$298</f>
        <v>7</v>
      </c>
      <c r="H13" s="228">
        <v>1</v>
      </c>
      <c r="I13" s="226"/>
      <c r="J13" s="234">
        <f>'2010 Actions'!$B$536</f>
        <v>7</v>
      </c>
      <c r="K13" s="234">
        <f t="shared" si="4"/>
        <v>0</v>
      </c>
      <c r="L13" s="228">
        <f t="shared" si="5"/>
        <v>1</v>
      </c>
      <c r="M13" s="226"/>
      <c r="N13" s="226">
        <f>'Action Durations'!D100</f>
        <v>42</v>
      </c>
      <c r="O13" s="234">
        <f>'Action Durations'!G100</f>
        <v>1</v>
      </c>
      <c r="P13" s="234">
        <f>'Action Durations'!H100</f>
        <v>21</v>
      </c>
      <c r="Q13" s="234">
        <f>'Action Durations'!I100</f>
        <v>19</v>
      </c>
      <c r="R13" s="234">
        <f>'Action Durations'!J100</f>
        <v>0</v>
      </c>
      <c r="S13" s="234">
        <f>'Action Durations'!K100</f>
        <v>1</v>
      </c>
      <c r="T13" s="226"/>
      <c r="U13" s="236">
        <f>'Beach Days'!E299</f>
        <v>2555</v>
      </c>
      <c r="V13" s="236">
        <f>'Beach Days'!H299</f>
        <v>160</v>
      </c>
      <c r="W13" s="231">
        <f t="shared" si="6"/>
        <v>6.262230919765166E-2</v>
      </c>
    </row>
    <row r="14" spans="1:23" ht="18">
      <c r="A14" s="32" t="s">
        <v>708</v>
      </c>
      <c r="B14" s="232"/>
      <c r="C14" s="52">
        <f>Monitoring!$B$317</f>
        <v>17</v>
      </c>
      <c r="D14" s="32">
        <f>Monitoring!$F$317</f>
        <v>17</v>
      </c>
      <c r="E14" s="228">
        <f t="shared" si="3"/>
        <v>1</v>
      </c>
      <c r="F14" s="233">
        <f>Monitoring!$J$317</f>
        <v>24.689999999999998</v>
      </c>
      <c r="G14" s="32">
        <f>Monitoring!$F$317</f>
        <v>17</v>
      </c>
      <c r="H14" s="228">
        <v>1</v>
      </c>
      <c r="I14" s="226"/>
      <c r="J14" s="234">
        <f>'2010 Actions'!$B$557</f>
        <v>7</v>
      </c>
      <c r="K14" s="234">
        <f t="shared" si="4"/>
        <v>10</v>
      </c>
      <c r="L14" s="228">
        <f t="shared" si="5"/>
        <v>0.41176470588235292</v>
      </c>
      <c r="M14" s="226"/>
      <c r="N14" s="226">
        <f>'Action Durations'!D109</f>
        <v>19</v>
      </c>
      <c r="O14" s="234">
        <f>'Action Durations'!G109</f>
        <v>0</v>
      </c>
      <c r="P14" s="234">
        <f>'Action Durations'!H109</f>
        <v>19</v>
      </c>
      <c r="Q14" s="234">
        <f>'Action Durations'!I109</f>
        <v>0</v>
      </c>
      <c r="R14" s="234">
        <f>'Action Durations'!J109</f>
        <v>0</v>
      </c>
      <c r="S14" s="234">
        <f>'Action Durations'!K109</f>
        <v>0</v>
      </c>
      <c r="T14" s="226"/>
      <c r="U14" s="236">
        <f>'Beach Days'!E318</f>
        <v>6205</v>
      </c>
      <c r="V14" s="236">
        <f>'Beach Days'!H318</f>
        <v>38</v>
      </c>
      <c r="W14" s="231">
        <f t="shared" si="6"/>
        <v>6.1240934730056405E-3</v>
      </c>
    </row>
    <row r="15" spans="1:23">
      <c r="A15" s="32" t="s">
        <v>741</v>
      </c>
      <c r="B15" s="232"/>
      <c r="C15" s="52">
        <f>Monitoring!$B$360</f>
        <v>41</v>
      </c>
      <c r="D15" s="32">
        <f>Monitoring!$F$360</f>
        <v>41</v>
      </c>
      <c r="E15" s="228">
        <f t="shared" si="3"/>
        <v>1</v>
      </c>
      <c r="F15" s="233">
        <f>Monitoring!$J$360</f>
        <v>37.732300000000009</v>
      </c>
      <c r="G15" s="32">
        <f>Monitoring!$F$360</f>
        <v>41</v>
      </c>
      <c r="H15" s="228">
        <v>1</v>
      </c>
      <c r="I15" s="226"/>
      <c r="J15" s="234">
        <f>'2010 Actions'!$B$621</f>
        <v>15</v>
      </c>
      <c r="K15" s="234">
        <f t="shared" si="4"/>
        <v>26</v>
      </c>
      <c r="L15" s="228">
        <f>J15/D15</f>
        <v>0.36585365853658536</v>
      </c>
      <c r="M15" s="226"/>
      <c r="N15" s="226">
        <f>'Action Durations'!D126</f>
        <v>62</v>
      </c>
      <c r="O15" s="234">
        <f>'Action Durations'!G126</f>
        <v>0</v>
      </c>
      <c r="P15" s="234">
        <f>'Action Durations'!H126</f>
        <v>0</v>
      </c>
      <c r="Q15" s="234">
        <f>'Action Durations'!I126</f>
        <v>22</v>
      </c>
      <c r="R15" s="234">
        <f>'Action Durations'!J126</f>
        <v>38</v>
      </c>
      <c r="S15" s="234">
        <f>'Action Durations'!K126</f>
        <v>2</v>
      </c>
      <c r="T15" s="226"/>
      <c r="U15" s="236">
        <f>'Beach Days'!E361</f>
        <v>14965</v>
      </c>
      <c r="V15" s="236">
        <f>'Beach Days'!H361</f>
        <v>679</v>
      </c>
      <c r="W15" s="231">
        <f t="shared" si="6"/>
        <v>4.5372535917139994E-2</v>
      </c>
    </row>
    <row r="16" spans="1:23" ht="18">
      <c r="A16" s="32" t="s">
        <v>821</v>
      </c>
      <c r="B16" s="232"/>
      <c r="C16" s="52">
        <f>Monitoring!$B$396</f>
        <v>34</v>
      </c>
      <c r="D16" s="32">
        <f>Monitoring!$F$396</f>
        <v>34</v>
      </c>
      <c r="E16" s="228">
        <f t="shared" si="3"/>
        <v>1</v>
      </c>
      <c r="F16" s="233">
        <f>Monitoring!$J$396</f>
        <v>31.679999999999996</v>
      </c>
      <c r="G16" s="32">
        <f>Monitoring!$F$396</f>
        <v>34</v>
      </c>
      <c r="H16" s="228">
        <v>1</v>
      </c>
      <c r="I16" s="226"/>
      <c r="J16" s="234">
        <f>'2010 Actions'!$B$682</f>
        <v>15</v>
      </c>
      <c r="K16" s="234">
        <f t="shared" si="4"/>
        <v>19</v>
      </c>
      <c r="L16" s="228">
        <f t="shared" si="5"/>
        <v>0.44117647058823528</v>
      </c>
      <c r="M16" s="226"/>
      <c r="N16" s="226">
        <f>'Action Durations'!D143</f>
        <v>59</v>
      </c>
      <c r="O16" s="234">
        <f>'Action Durations'!G143</f>
        <v>0</v>
      </c>
      <c r="P16" s="234">
        <f>'Action Durations'!H143</f>
        <v>2</v>
      </c>
      <c r="Q16" s="234">
        <f>'Action Durations'!I143</f>
        <v>36</v>
      </c>
      <c r="R16" s="234">
        <f>'Action Durations'!J143</f>
        <v>17</v>
      </c>
      <c r="S16" s="234">
        <f>'Action Durations'!K143</f>
        <v>4</v>
      </c>
      <c r="T16" s="226"/>
      <c r="U16" s="236">
        <f>'Beach Days'!E397</f>
        <v>12410</v>
      </c>
      <c r="V16" s="236">
        <f>'Beach Days'!H397</f>
        <v>531</v>
      </c>
      <c r="W16" s="231">
        <f t="shared" si="6"/>
        <v>4.2788074133763093E-2</v>
      </c>
    </row>
    <row r="17" spans="1:23">
      <c r="A17" s="32" t="s">
        <v>889</v>
      </c>
      <c r="B17" s="232"/>
      <c r="C17" s="52">
        <f>Monitoring!$B$426</f>
        <v>28</v>
      </c>
      <c r="D17" s="32">
        <f>Monitoring!$F$426</f>
        <v>28</v>
      </c>
      <c r="E17" s="228">
        <f t="shared" si="3"/>
        <v>1</v>
      </c>
      <c r="F17" s="233">
        <f>Monitoring!$J$426</f>
        <v>16.380000000000003</v>
      </c>
      <c r="G17" s="32">
        <f>Monitoring!$F$426</f>
        <v>28</v>
      </c>
      <c r="H17" s="228">
        <v>1</v>
      </c>
      <c r="I17" s="226"/>
      <c r="J17" s="234">
        <f>'2010 Actions'!$B$695</f>
        <v>6</v>
      </c>
      <c r="K17" s="234">
        <f t="shared" si="4"/>
        <v>22</v>
      </c>
      <c r="L17" s="228">
        <f t="shared" si="5"/>
        <v>0.21428571428571427</v>
      </c>
      <c r="M17" s="226"/>
      <c r="N17" s="226">
        <f>'Action Durations'!D151</f>
        <v>11</v>
      </c>
      <c r="O17" s="234">
        <f>'Action Durations'!G151</f>
        <v>0</v>
      </c>
      <c r="P17" s="234">
        <f>'Action Durations'!H151</f>
        <v>4</v>
      </c>
      <c r="Q17" s="234">
        <f>'Action Durations'!I151</f>
        <v>0</v>
      </c>
      <c r="R17" s="234">
        <f>'Action Durations'!J151</f>
        <v>6</v>
      </c>
      <c r="S17" s="234">
        <f>'Action Durations'!K151</f>
        <v>1</v>
      </c>
      <c r="T17" s="226"/>
      <c r="U17" s="236">
        <f>'Beach Days'!E427</f>
        <v>10220</v>
      </c>
      <c r="V17" s="236">
        <f>'Beach Days'!H427</f>
        <v>217</v>
      </c>
      <c r="W17" s="231">
        <f t="shared" si="6"/>
        <v>2.1232876712328767E-2</v>
      </c>
    </row>
    <row r="18" spans="1:23">
      <c r="A18" s="32" t="s">
        <v>945</v>
      </c>
      <c r="B18" s="232"/>
      <c r="C18" s="52">
        <f>Monitoring!$B$435</f>
        <v>7</v>
      </c>
      <c r="D18" s="32">
        <f>Monitoring!$F$435</f>
        <v>7</v>
      </c>
      <c r="E18" s="231">
        <f t="shared" ref="E18" si="7">D18/C18</f>
        <v>1</v>
      </c>
      <c r="F18" s="233">
        <f>Monitoring!$J$435</f>
        <v>7.97</v>
      </c>
      <c r="G18" s="32">
        <f>Monitoring!$F$435</f>
        <v>7</v>
      </c>
      <c r="H18" s="228">
        <v>1</v>
      </c>
      <c r="I18" s="53"/>
      <c r="J18" s="237">
        <f>'2010 Actions'!$B$699</f>
        <v>2</v>
      </c>
      <c r="K18" s="237">
        <f t="shared" ref="K18" si="8">D18-J18</f>
        <v>5</v>
      </c>
      <c r="L18" s="231">
        <f t="shared" ref="L18" si="9">J18/D18</f>
        <v>0.2857142857142857</v>
      </c>
      <c r="M18" s="53"/>
      <c r="N18" s="53">
        <f>'Action Durations'!D155</f>
        <v>2</v>
      </c>
      <c r="O18" s="237">
        <f>'Action Durations'!G155</f>
        <v>0</v>
      </c>
      <c r="P18" s="237">
        <f>'Action Durations'!H155</f>
        <v>0</v>
      </c>
      <c r="Q18" s="237">
        <f>'Action Durations'!I155</f>
        <v>0</v>
      </c>
      <c r="R18" s="237">
        <f>'Action Durations'!J155</f>
        <v>0</v>
      </c>
      <c r="S18" s="237">
        <f>'Action Durations'!K155</f>
        <v>2</v>
      </c>
      <c r="T18" s="53"/>
      <c r="U18" s="238">
        <f>'Beach Days'!E436</f>
        <v>2555</v>
      </c>
      <c r="V18" s="238">
        <f>'Beach Days'!H436</f>
        <v>222</v>
      </c>
      <c r="W18" s="231">
        <f t="shared" ref="W18" si="10">V18/U18</f>
        <v>8.6888454011741681E-2</v>
      </c>
    </row>
    <row r="19" spans="1:23">
      <c r="A19" s="177" t="s">
        <v>960</v>
      </c>
      <c r="B19" s="232"/>
      <c r="C19" s="141">
        <f>Monitoring!$B$472</f>
        <v>35</v>
      </c>
      <c r="D19" s="177">
        <f>Monitoring!$F$472</f>
        <v>35</v>
      </c>
      <c r="E19" s="223">
        <f t="shared" si="3"/>
        <v>1</v>
      </c>
      <c r="F19" s="239">
        <f>Monitoring!$J$472</f>
        <v>25.449999999999996</v>
      </c>
      <c r="G19" s="177">
        <f>Monitoring!$F$472</f>
        <v>35</v>
      </c>
      <c r="H19" s="223">
        <v>1</v>
      </c>
      <c r="I19" s="64"/>
      <c r="J19" s="240">
        <f>'2010 Actions'!$B$723</f>
        <v>12</v>
      </c>
      <c r="K19" s="240">
        <f t="shared" si="4"/>
        <v>23</v>
      </c>
      <c r="L19" s="223">
        <f t="shared" si="5"/>
        <v>0.34285714285714286</v>
      </c>
      <c r="M19" s="64"/>
      <c r="N19" s="64">
        <f>'Action Durations'!D169</f>
        <v>22</v>
      </c>
      <c r="O19" s="240">
        <f>'Action Durations'!G169</f>
        <v>0</v>
      </c>
      <c r="P19" s="240">
        <f>'Action Durations'!H169</f>
        <v>13</v>
      </c>
      <c r="Q19" s="240">
        <f>'Action Durations'!I169</f>
        <v>3</v>
      </c>
      <c r="R19" s="240">
        <f>'Action Durations'!J169</f>
        <v>6</v>
      </c>
      <c r="S19" s="240">
        <f>'Action Durations'!K169</f>
        <v>0</v>
      </c>
      <c r="T19" s="64"/>
      <c r="U19" s="225">
        <f>'Beach Days'!E473</f>
        <v>12775</v>
      </c>
      <c r="V19" s="225">
        <f>'Beach Days'!H473</f>
        <v>100</v>
      </c>
      <c r="W19" s="223">
        <f t="shared" si="6"/>
        <v>7.8277886497064575E-3</v>
      </c>
    </row>
    <row r="20" spans="1:23">
      <c r="C20" s="12">
        <f>SUM(C3:C19)</f>
        <v>438</v>
      </c>
      <c r="D20" s="12">
        <f>SUM(D3:D19)</f>
        <v>438</v>
      </c>
      <c r="E20" s="17">
        <f>D20/C20</f>
        <v>1</v>
      </c>
      <c r="F20" s="178">
        <f>SUM(F3:F19)</f>
        <v>683.95729999999992</v>
      </c>
      <c r="G20" s="10">
        <f>SUM(G3:G19)</f>
        <v>438</v>
      </c>
      <c r="H20" s="17">
        <v>1</v>
      </c>
      <c r="I20" s="12"/>
      <c r="J20" s="12">
        <f>SUM(J3:J19)</f>
        <v>138</v>
      </c>
      <c r="K20" s="16">
        <f>D20-J20</f>
        <v>300</v>
      </c>
      <c r="L20" s="17">
        <f>J20/D20</f>
        <v>0.31506849315068491</v>
      </c>
      <c r="M20" s="12"/>
      <c r="N20" s="12">
        <f>SUM(N3:N19)</f>
        <v>682</v>
      </c>
      <c r="O20" s="12">
        <f>SUM(O3:O19)</f>
        <v>128</v>
      </c>
      <c r="P20" s="12">
        <f t="shared" ref="P20:V20" si="11">SUM(P3:P19)</f>
        <v>134</v>
      </c>
      <c r="Q20" s="12">
        <f t="shared" si="11"/>
        <v>198</v>
      </c>
      <c r="R20" s="12">
        <f t="shared" si="11"/>
        <v>194</v>
      </c>
      <c r="S20" s="12">
        <f t="shared" si="11"/>
        <v>28</v>
      </c>
      <c r="T20" s="12"/>
      <c r="U20" s="10">
        <f t="shared" si="11"/>
        <v>142354</v>
      </c>
      <c r="V20" s="10">
        <f t="shared" si="11"/>
        <v>6262</v>
      </c>
      <c r="W20" s="49">
        <f>V20/U20</f>
        <v>4.3988929007966054E-2</v>
      </c>
    </row>
    <row r="21" spans="1:23">
      <c r="C21" s="12"/>
      <c r="D21" s="12"/>
      <c r="E21" s="17"/>
      <c r="F21" s="10"/>
      <c r="G21" s="10"/>
      <c r="H21" s="79"/>
      <c r="I21" s="12"/>
      <c r="J21" s="12"/>
      <c r="K21" s="16"/>
      <c r="L21" s="17"/>
      <c r="M21" s="12"/>
      <c r="N21" s="12"/>
      <c r="O21" s="12"/>
      <c r="P21" s="12"/>
      <c r="Q21" s="12"/>
      <c r="R21" s="12"/>
      <c r="S21" s="12"/>
      <c r="T21" s="12"/>
      <c r="U21" s="10"/>
      <c r="V21" s="10"/>
      <c r="W21" s="49"/>
    </row>
    <row r="22" spans="1:23">
      <c r="V22" s="18"/>
    </row>
    <row r="23" spans="1:23">
      <c r="A23" s="78" t="s">
        <v>54</v>
      </c>
      <c r="V23" s="18"/>
    </row>
    <row r="24" spans="1:23">
      <c r="C24" s="85" t="s">
        <v>51</v>
      </c>
      <c r="D24" s="77" t="s">
        <v>63</v>
      </c>
    </row>
    <row r="25" spans="1:23">
      <c r="C25" s="85"/>
      <c r="D25" s="77" t="s">
        <v>64</v>
      </c>
    </row>
    <row r="26" spans="1:23">
      <c r="C26" s="85" t="s">
        <v>55</v>
      </c>
      <c r="D26" s="76" t="s">
        <v>62</v>
      </c>
    </row>
    <row r="27" spans="1:23">
      <c r="C27" s="85" t="s">
        <v>52</v>
      </c>
      <c r="D27" s="77" t="s">
        <v>65</v>
      </c>
    </row>
    <row r="28" spans="1:23">
      <c r="C28" s="85"/>
      <c r="D28" s="77" t="s">
        <v>66</v>
      </c>
    </row>
    <row r="29" spans="1:23">
      <c r="C29" s="85" t="s">
        <v>53</v>
      </c>
      <c r="D29" s="76" t="s">
        <v>67</v>
      </c>
    </row>
    <row r="30" spans="1:23">
      <c r="C30" s="85"/>
      <c r="D30" s="76" t="s">
        <v>68</v>
      </c>
    </row>
    <row r="31" spans="1:23">
      <c r="C31" s="85" t="s">
        <v>57</v>
      </c>
      <c r="D31" s="76" t="s">
        <v>69</v>
      </c>
    </row>
    <row r="32" spans="1:23">
      <c r="C32" s="86"/>
      <c r="D32" s="76" t="s">
        <v>70</v>
      </c>
    </row>
    <row r="33" spans="3:4">
      <c r="C33" s="85" t="s">
        <v>56</v>
      </c>
      <c r="D33" s="76" t="s">
        <v>60</v>
      </c>
    </row>
    <row r="34" spans="3:4">
      <c r="C34" s="85" t="s">
        <v>58</v>
      </c>
      <c r="D34" s="76" t="s">
        <v>61</v>
      </c>
    </row>
  </sheetData>
  <mergeCells count="4">
    <mergeCell ref="J1:L1"/>
    <mergeCell ref="N1:S1"/>
    <mergeCell ref="U1:W1"/>
    <mergeCell ref="C1:G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2010 Swimming Season
California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489"/>
  <sheetViews>
    <sheetView zoomScaleNormal="100" workbookViewId="0">
      <selection activeCell="L476" sqref="L476"/>
    </sheetView>
  </sheetViews>
  <sheetFormatPr defaultRowHeight="12.75"/>
  <cols>
    <col min="1" max="1" width="13.28515625" style="27" customWidth="1"/>
    <col min="2" max="2" width="7.7109375" style="27" customWidth="1"/>
    <col min="3" max="3" width="33" style="27" customWidth="1"/>
    <col min="4" max="4" width="12.5703125" style="27" customWidth="1"/>
    <col min="5" max="5" width="8.28515625" style="51" customWidth="1"/>
    <col min="6" max="6" width="9.140625" style="23"/>
    <col min="7" max="10" width="9.7109375" style="27" customWidth="1"/>
    <col min="12" max="16384" width="9.140625" style="23"/>
  </cols>
  <sheetData>
    <row r="1" spans="1:10" ht="33.75" customHeight="1">
      <c r="A1" s="24" t="s">
        <v>13</v>
      </c>
      <c r="B1" s="24" t="s">
        <v>14</v>
      </c>
      <c r="C1" s="24" t="s">
        <v>80</v>
      </c>
      <c r="D1" s="24" t="s">
        <v>81</v>
      </c>
      <c r="E1" s="3" t="s">
        <v>82</v>
      </c>
      <c r="F1" s="75" t="s">
        <v>159</v>
      </c>
      <c r="G1" s="24" t="s">
        <v>83</v>
      </c>
      <c r="H1" s="24" t="s">
        <v>84</v>
      </c>
      <c r="I1" s="24" t="s">
        <v>85</v>
      </c>
      <c r="J1" s="24" t="s">
        <v>86</v>
      </c>
    </row>
    <row r="2" spans="1:10" ht="12.75" customHeight="1">
      <c r="A2" s="194" t="s">
        <v>1095</v>
      </c>
      <c r="B2" s="195"/>
      <c r="C2" s="194" t="s">
        <v>1096</v>
      </c>
      <c r="D2" s="195"/>
      <c r="E2" s="196">
        <v>1</v>
      </c>
      <c r="F2" s="197">
        <v>2.96</v>
      </c>
      <c r="G2" s="195"/>
      <c r="H2" s="195"/>
      <c r="I2" s="195"/>
      <c r="J2" s="195"/>
    </row>
    <row r="3" spans="1:10" ht="12.75" customHeight="1">
      <c r="A3" s="28"/>
      <c r="B3" s="33">
        <v>1</v>
      </c>
      <c r="C3" s="32"/>
      <c r="D3" s="32"/>
      <c r="E3" s="74"/>
      <c r="F3" s="131">
        <f>SUM(F2)</f>
        <v>2.96</v>
      </c>
      <c r="G3" s="23"/>
      <c r="H3" s="28"/>
      <c r="I3" s="28"/>
      <c r="J3" s="28"/>
    </row>
    <row r="4" spans="1:10" ht="12.75" customHeight="1">
      <c r="A4" s="28"/>
      <c r="B4" s="28"/>
      <c r="C4" s="28"/>
      <c r="D4" s="28"/>
      <c r="E4" s="19"/>
      <c r="F4" s="193"/>
      <c r="G4" s="28"/>
      <c r="H4" s="28"/>
      <c r="I4" s="28"/>
      <c r="J4" s="28"/>
    </row>
    <row r="5" spans="1:10" ht="12.75" customHeight="1">
      <c r="A5" s="30" t="s">
        <v>1097</v>
      </c>
      <c r="B5" s="24"/>
      <c r="C5" s="30" t="s">
        <v>1098</v>
      </c>
      <c r="D5" s="24"/>
      <c r="E5" s="198">
        <v>1</v>
      </c>
      <c r="F5" s="199">
        <v>1.25</v>
      </c>
      <c r="G5" s="30">
        <v>37.920529999999999</v>
      </c>
      <c r="H5" s="30">
        <v>-122.38656</v>
      </c>
      <c r="I5" s="30">
        <v>37.92116</v>
      </c>
      <c r="J5" s="30">
        <v>-122.38715000000001</v>
      </c>
    </row>
    <row r="6" spans="1:10" ht="12.75" customHeight="1">
      <c r="A6" s="28"/>
      <c r="B6" s="33">
        <v>1</v>
      </c>
      <c r="C6" s="32"/>
      <c r="D6" s="32"/>
      <c r="E6" s="74"/>
      <c r="F6" s="131">
        <f>SUM(F5)</f>
        <v>1.25</v>
      </c>
      <c r="G6" s="23"/>
      <c r="H6" s="28"/>
      <c r="I6" s="28"/>
      <c r="J6" s="28"/>
    </row>
    <row r="7" spans="1:10" ht="12.75" customHeight="1">
      <c r="A7" s="28"/>
      <c r="B7" s="28"/>
      <c r="C7" s="28"/>
      <c r="D7" s="28"/>
      <c r="E7" s="19"/>
      <c r="F7" s="193"/>
      <c r="G7" s="28"/>
      <c r="H7" s="28"/>
      <c r="I7" s="28"/>
      <c r="J7" s="28"/>
    </row>
    <row r="8" spans="1:10" ht="12.75" customHeight="1">
      <c r="A8" s="69" t="s">
        <v>164</v>
      </c>
      <c r="B8" s="69" t="s">
        <v>165</v>
      </c>
      <c r="C8" s="69" t="s">
        <v>166</v>
      </c>
      <c r="D8" s="69" t="s">
        <v>31</v>
      </c>
      <c r="E8" s="69">
        <v>1</v>
      </c>
      <c r="F8" s="130">
        <v>0.43</v>
      </c>
      <c r="G8" s="69">
        <v>41.742379999999997</v>
      </c>
      <c r="H8" s="69">
        <v>-124.19789</v>
      </c>
      <c r="I8" s="69">
        <v>41.747480000000003</v>
      </c>
      <c r="J8" s="69">
        <v>-124.19343000000001</v>
      </c>
    </row>
    <row r="9" spans="1:10" ht="12.75" customHeight="1">
      <c r="A9" s="69" t="s">
        <v>164</v>
      </c>
      <c r="B9" s="69" t="s">
        <v>167</v>
      </c>
      <c r="C9" s="69" t="s">
        <v>168</v>
      </c>
      <c r="D9" s="69" t="s">
        <v>31</v>
      </c>
      <c r="E9" s="69">
        <v>1</v>
      </c>
      <c r="F9" s="130">
        <v>2.02</v>
      </c>
      <c r="G9" s="69">
        <v>41.954039999999999</v>
      </c>
      <c r="H9" s="69">
        <v>-124.21024</v>
      </c>
      <c r="I9" s="69">
        <v>41.982869999999998</v>
      </c>
      <c r="J9" s="69">
        <v>-124.20578</v>
      </c>
    </row>
    <row r="10" spans="1:10" ht="12.75" customHeight="1">
      <c r="A10" s="69" t="s">
        <v>164</v>
      </c>
      <c r="B10" s="69" t="s">
        <v>169</v>
      </c>
      <c r="C10" s="69" t="s">
        <v>170</v>
      </c>
      <c r="D10" s="69" t="s">
        <v>31</v>
      </c>
      <c r="E10" s="69">
        <v>1</v>
      </c>
      <c r="F10" s="130">
        <v>1.25</v>
      </c>
      <c r="G10" s="69">
        <v>41.734299999999998</v>
      </c>
      <c r="H10" s="69">
        <v>-124.1613</v>
      </c>
      <c r="I10" s="69">
        <v>41.743299999999998</v>
      </c>
      <c r="J10" s="69">
        <v>-124.1806</v>
      </c>
    </row>
    <row r="11" spans="1:10" ht="12.75" customHeight="1">
      <c r="A11" s="69" t="s">
        <v>164</v>
      </c>
      <c r="B11" s="69" t="s">
        <v>171</v>
      </c>
      <c r="C11" s="69" t="s">
        <v>172</v>
      </c>
      <c r="D11" s="69" t="s">
        <v>31</v>
      </c>
      <c r="E11" s="69">
        <v>1</v>
      </c>
      <c r="F11" s="130">
        <v>2.54</v>
      </c>
      <c r="G11" s="69">
        <v>41.700800000000001</v>
      </c>
      <c r="H11" s="69">
        <v>-124.14190000000001</v>
      </c>
      <c r="I11" s="69">
        <v>41.734299999999998</v>
      </c>
      <c r="J11" s="69">
        <v>-124.1613</v>
      </c>
    </row>
    <row r="12" spans="1:10" ht="12.75" customHeight="1">
      <c r="A12" s="69" t="s">
        <v>164</v>
      </c>
      <c r="B12" s="69" t="s">
        <v>173</v>
      </c>
      <c r="C12" s="69" t="s">
        <v>174</v>
      </c>
      <c r="D12" s="69" t="s">
        <v>31</v>
      </c>
      <c r="E12" s="69">
        <v>1</v>
      </c>
      <c r="F12" s="130">
        <v>19.510000000000002</v>
      </c>
      <c r="G12" s="69">
        <v>41.46396</v>
      </c>
      <c r="H12" s="69">
        <v>-124.06637000000001</v>
      </c>
      <c r="I12" s="69">
        <v>41.547420000000002</v>
      </c>
      <c r="J12" s="69">
        <v>-124.08266</v>
      </c>
    </row>
    <row r="13" spans="1:10" ht="12.75" customHeight="1">
      <c r="A13" s="69" t="s">
        <v>164</v>
      </c>
      <c r="B13" s="69" t="s">
        <v>175</v>
      </c>
      <c r="C13" s="69" t="s">
        <v>176</v>
      </c>
      <c r="D13" s="69" t="s">
        <v>31</v>
      </c>
      <c r="E13" s="69">
        <v>1</v>
      </c>
      <c r="F13" s="130">
        <v>4.51</v>
      </c>
      <c r="G13" s="69">
        <v>41.849510000000002</v>
      </c>
      <c r="H13" s="69">
        <v>-124.21876</v>
      </c>
      <c r="I13" s="69">
        <v>41.914099999999998</v>
      </c>
      <c r="J13" s="69">
        <v>-124.2107</v>
      </c>
    </row>
    <row r="14" spans="1:10" ht="12.75" customHeight="1">
      <c r="A14" s="69" t="s">
        <v>164</v>
      </c>
      <c r="B14" s="69" t="s">
        <v>177</v>
      </c>
      <c r="C14" s="69" t="s">
        <v>178</v>
      </c>
      <c r="D14" s="69" t="s">
        <v>31</v>
      </c>
      <c r="E14" s="69">
        <v>1</v>
      </c>
      <c r="F14" s="130">
        <v>3.96</v>
      </c>
      <c r="G14" s="69">
        <v>41.795099999999998</v>
      </c>
      <c r="H14" s="69">
        <v>-124.2428</v>
      </c>
      <c r="I14" s="69">
        <v>41.849510000000002</v>
      </c>
      <c r="J14" s="69">
        <v>-124.21899999999999</v>
      </c>
    </row>
    <row r="15" spans="1:10" ht="12.75" customHeight="1">
      <c r="A15" s="69" t="s">
        <v>164</v>
      </c>
      <c r="B15" s="69" t="s">
        <v>179</v>
      </c>
      <c r="C15" s="69" t="s">
        <v>180</v>
      </c>
      <c r="D15" s="69" t="s">
        <v>31</v>
      </c>
      <c r="E15" s="69">
        <v>1</v>
      </c>
      <c r="F15" s="130">
        <v>2.16</v>
      </c>
      <c r="G15" s="69">
        <v>41.752600000000001</v>
      </c>
      <c r="H15" s="69">
        <v>-124.2157</v>
      </c>
      <c r="I15" s="69">
        <v>41.771599999999999</v>
      </c>
      <c r="J15" s="69">
        <v>-124.2444</v>
      </c>
    </row>
    <row r="16" spans="1:10" ht="12.75" customHeight="1">
      <c r="A16" s="69" t="s">
        <v>164</v>
      </c>
      <c r="B16" s="69" t="s">
        <v>181</v>
      </c>
      <c r="C16" s="69" t="s">
        <v>182</v>
      </c>
      <c r="D16" s="69" t="s">
        <v>31</v>
      </c>
      <c r="E16" s="69">
        <v>1</v>
      </c>
      <c r="F16" s="130">
        <v>0.92</v>
      </c>
      <c r="G16" s="69">
        <v>41.982860000000002</v>
      </c>
      <c r="H16" s="69">
        <v>-124.20578</v>
      </c>
      <c r="I16" s="69">
        <v>41.995100000000001</v>
      </c>
      <c r="J16" s="69">
        <v>-124.2102</v>
      </c>
    </row>
    <row r="17" spans="1:10" ht="12.75" customHeight="1">
      <c r="A17" s="69" t="s">
        <v>164</v>
      </c>
      <c r="B17" s="69" t="s">
        <v>183</v>
      </c>
      <c r="C17" s="69" t="s">
        <v>184</v>
      </c>
      <c r="D17" s="69" t="s">
        <v>31</v>
      </c>
      <c r="E17" s="69">
        <v>1</v>
      </c>
      <c r="F17" s="130">
        <v>2.4</v>
      </c>
      <c r="G17" s="69">
        <v>41.769199999999998</v>
      </c>
      <c r="H17" s="69">
        <v>-124.2504</v>
      </c>
      <c r="I17" s="69">
        <v>41.795099999999998</v>
      </c>
      <c r="J17" s="69">
        <v>-124.24279</v>
      </c>
    </row>
    <row r="18" spans="1:10" ht="12.75" customHeight="1">
      <c r="A18" s="69" t="s">
        <v>164</v>
      </c>
      <c r="B18" s="69" t="s">
        <v>185</v>
      </c>
      <c r="C18" s="69" t="s">
        <v>186</v>
      </c>
      <c r="D18" s="69" t="s">
        <v>31</v>
      </c>
      <c r="E18" s="69">
        <v>1</v>
      </c>
      <c r="F18" s="130">
        <v>0.44</v>
      </c>
      <c r="G18" s="69">
        <v>41.746569999999998</v>
      </c>
      <c r="H18" s="69">
        <v>-124.18476</v>
      </c>
      <c r="I18" s="69">
        <v>41.74747</v>
      </c>
      <c r="J18" s="69">
        <v>-124.19311</v>
      </c>
    </row>
    <row r="19" spans="1:10" ht="12.75" customHeight="1">
      <c r="A19" s="70" t="s">
        <v>164</v>
      </c>
      <c r="B19" s="70" t="s">
        <v>187</v>
      </c>
      <c r="C19" s="70" t="s">
        <v>188</v>
      </c>
      <c r="D19" s="70" t="s">
        <v>31</v>
      </c>
      <c r="E19" s="70">
        <v>1</v>
      </c>
      <c r="F19" s="133">
        <v>1.1000000000000001</v>
      </c>
      <c r="G19" s="70">
        <v>41.594650000000001</v>
      </c>
      <c r="H19" s="70">
        <v>-124.10422</v>
      </c>
      <c r="I19" s="70">
        <v>41.607819999999997</v>
      </c>
      <c r="J19" s="70">
        <v>-124.10534</v>
      </c>
    </row>
    <row r="20" spans="1:10" ht="12.75" customHeight="1">
      <c r="A20" s="32"/>
      <c r="B20" s="33">
        <f>COUNTA(B8:B19)</f>
        <v>12</v>
      </c>
      <c r="C20" s="32"/>
      <c r="D20" s="32"/>
      <c r="E20" s="74"/>
      <c r="F20" s="131">
        <f>SUM(F8:F19)</f>
        <v>41.239999999999995</v>
      </c>
      <c r="G20" s="32"/>
      <c r="H20" s="32"/>
      <c r="I20" s="32"/>
      <c r="J20" s="32"/>
    </row>
    <row r="21" spans="1:10" ht="12.75" customHeight="1">
      <c r="A21" s="32"/>
      <c r="B21" s="32"/>
      <c r="C21" s="32"/>
      <c r="D21" s="32"/>
      <c r="E21" s="52"/>
      <c r="F21" s="132"/>
      <c r="G21" s="32"/>
      <c r="H21" s="32"/>
      <c r="I21" s="32"/>
      <c r="J21" s="32"/>
    </row>
    <row r="22" spans="1:10" ht="12.75" customHeight="1">
      <c r="A22" s="69" t="s">
        <v>189</v>
      </c>
      <c r="B22" s="69" t="s">
        <v>190</v>
      </c>
      <c r="C22" s="69" t="s">
        <v>191</v>
      </c>
      <c r="D22" s="69" t="s">
        <v>31</v>
      </c>
      <c r="E22" s="69">
        <v>1</v>
      </c>
      <c r="F22" s="130">
        <v>0.92</v>
      </c>
      <c r="G22" s="69">
        <v>41.140610000000002</v>
      </c>
      <c r="H22" s="69">
        <v>-124.14776999999999</v>
      </c>
      <c r="I22" s="69">
        <v>41.15157</v>
      </c>
      <c r="J22" s="69">
        <v>-124.13845000000001</v>
      </c>
    </row>
    <row r="23" spans="1:10" ht="12.75" customHeight="1">
      <c r="A23" s="69" t="s">
        <v>189</v>
      </c>
      <c r="B23" s="69" t="s">
        <v>192</v>
      </c>
      <c r="C23" s="69" t="s">
        <v>193</v>
      </c>
      <c r="D23" s="69" t="s">
        <v>31</v>
      </c>
      <c r="E23" s="69">
        <v>1</v>
      </c>
      <c r="F23" s="130">
        <v>0.14000000000000001</v>
      </c>
      <c r="G23" s="69">
        <v>41.047969999999999</v>
      </c>
      <c r="H23" s="69">
        <v>-124.12457999999999</v>
      </c>
      <c r="I23" s="69">
        <v>41.049340000000001</v>
      </c>
      <c r="J23" s="69">
        <v>-124.12625</v>
      </c>
    </row>
    <row r="24" spans="1:10" ht="12.75" customHeight="1">
      <c r="A24" s="69" t="s">
        <v>189</v>
      </c>
      <c r="B24" s="69" t="s">
        <v>194</v>
      </c>
      <c r="C24" s="69" t="s">
        <v>195</v>
      </c>
      <c r="D24" s="69" t="s">
        <v>31</v>
      </c>
      <c r="E24" s="69">
        <v>1</v>
      </c>
      <c r="F24" s="130">
        <v>4.5199999999999996</v>
      </c>
      <c r="G24" s="69">
        <v>41.151580000000003</v>
      </c>
      <c r="H24" s="69">
        <v>-124.13844</v>
      </c>
      <c r="I24" s="69">
        <v>41.214120000000001</v>
      </c>
      <c r="J24" s="69">
        <v>-124.11277</v>
      </c>
    </row>
    <row r="25" spans="1:10" ht="12.75" customHeight="1">
      <c r="A25" s="69" t="s">
        <v>189</v>
      </c>
      <c r="B25" s="69" t="s">
        <v>196</v>
      </c>
      <c r="C25" s="69" t="s">
        <v>197</v>
      </c>
      <c r="D25" s="69" t="s">
        <v>31</v>
      </c>
      <c r="E25" s="69">
        <v>1</v>
      </c>
      <c r="F25" s="130">
        <v>1.7</v>
      </c>
      <c r="G25" s="69">
        <v>40.04289</v>
      </c>
      <c r="H25" s="69">
        <v>-124.07975</v>
      </c>
      <c r="I25" s="69">
        <v>40.067570000000003</v>
      </c>
      <c r="J25" s="69">
        <v>-124.08091</v>
      </c>
    </row>
    <row r="26" spans="1:10" ht="12.75" customHeight="1">
      <c r="A26" s="69" t="s">
        <v>189</v>
      </c>
      <c r="B26" s="69" t="s">
        <v>198</v>
      </c>
      <c r="C26" s="69" t="s">
        <v>199</v>
      </c>
      <c r="D26" s="69" t="s">
        <v>31</v>
      </c>
      <c r="E26" s="69">
        <v>1</v>
      </c>
      <c r="F26" s="130">
        <v>0.95</v>
      </c>
      <c r="G26" s="69">
        <v>41.451239999999999</v>
      </c>
      <c r="H26" s="69">
        <v>-124.06637000000001</v>
      </c>
      <c r="I26" s="69">
        <v>41.464680000000001</v>
      </c>
      <c r="J26" s="69">
        <v>-124.06741</v>
      </c>
    </row>
    <row r="27" spans="1:10" ht="12.75" customHeight="1">
      <c r="A27" s="69" t="s">
        <v>189</v>
      </c>
      <c r="B27" s="69" t="s">
        <v>200</v>
      </c>
      <c r="C27" s="69" t="s">
        <v>201</v>
      </c>
      <c r="D27" s="69" t="s">
        <v>31</v>
      </c>
      <c r="E27" s="69">
        <v>1</v>
      </c>
      <c r="F27" s="130">
        <v>5.23</v>
      </c>
      <c r="G27" s="69">
        <v>40.570700000000002</v>
      </c>
      <c r="H27" s="69">
        <v>-124.35192000000001</v>
      </c>
      <c r="I27" s="69">
        <v>40.640929999999997</v>
      </c>
      <c r="J27" s="69">
        <v>-124.31424</v>
      </c>
    </row>
    <row r="28" spans="1:10" ht="12.75" customHeight="1">
      <c r="A28" s="69" t="s">
        <v>189</v>
      </c>
      <c r="B28" s="69" t="s">
        <v>202</v>
      </c>
      <c r="C28" s="69" t="s">
        <v>203</v>
      </c>
      <c r="D28" s="69" t="s">
        <v>31</v>
      </c>
      <c r="E28" s="69">
        <v>1</v>
      </c>
      <c r="F28" s="130">
        <v>3.81</v>
      </c>
      <c r="G28" s="69">
        <v>40.95055</v>
      </c>
      <c r="H28" s="69">
        <v>-124.1285</v>
      </c>
      <c r="I28" s="69">
        <v>41.004649999999998</v>
      </c>
      <c r="J28" s="69">
        <v>-124.11582</v>
      </c>
    </row>
    <row r="29" spans="1:10" ht="12.75" customHeight="1">
      <c r="A29" s="69" t="s">
        <v>189</v>
      </c>
      <c r="B29" s="69" t="s">
        <v>204</v>
      </c>
      <c r="C29" s="69" t="s">
        <v>205</v>
      </c>
      <c r="D29" s="69" t="s">
        <v>31</v>
      </c>
      <c r="E29" s="69">
        <v>1</v>
      </c>
      <c r="F29" s="130">
        <v>0.31</v>
      </c>
      <c r="G29" s="69">
        <v>41.065359999999998</v>
      </c>
      <c r="H29" s="69">
        <v>-124.15002</v>
      </c>
      <c r="I29" s="69">
        <v>41.068449999999999</v>
      </c>
      <c r="J29" s="69">
        <v>-124.15343</v>
      </c>
    </row>
    <row r="30" spans="1:10" ht="12.75" customHeight="1">
      <c r="A30" s="69" t="s">
        <v>189</v>
      </c>
      <c r="B30" s="69" t="s">
        <v>206</v>
      </c>
      <c r="C30" s="69" t="s">
        <v>207</v>
      </c>
      <c r="D30" s="69" t="s">
        <v>31</v>
      </c>
      <c r="E30" s="69">
        <v>1</v>
      </c>
      <c r="F30" s="130">
        <v>0.37</v>
      </c>
      <c r="G30" s="69">
        <v>40.640920000000001</v>
      </c>
      <c r="H30" s="69">
        <v>-124.30466</v>
      </c>
      <c r="I30" s="69">
        <v>40.644060000000003</v>
      </c>
      <c r="J30" s="69">
        <v>-124.30414</v>
      </c>
    </row>
    <row r="31" spans="1:10" ht="12.75" customHeight="1">
      <c r="A31" s="69" t="s">
        <v>189</v>
      </c>
      <c r="B31" s="69" t="s">
        <v>208</v>
      </c>
      <c r="C31" s="69" t="s">
        <v>209</v>
      </c>
      <c r="D31" s="69" t="s">
        <v>31</v>
      </c>
      <c r="E31" s="69">
        <v>1</v>
      </c>
      <c r="F31" s="130">
        <v>0.21</v>
      </c>
      <c r="G31" s="69">
        <v>40.020420000000001</v>
      </c>
      <c r="H31" s="69">
        <v>-124.04773</v>
      </c>
      <c r="I31" s="69">
        <v>40.021990000000002</v>
      </c>
      <c r="J31" s="69">
        <v>-124.05091</v>
      </c>
    </row>
    <row r="32" spans="1:10" ht="12.75" customHeight="1">
      <c r="A32" s="69" t="s">
        <v>189</v>
      </c>
      <c r="B32" s="69" t="s">
        <v>210</v>
      </c>
      <c r="C32" s="69" t="s">
        <v>211</v>
      </c>
      <c r="D32" s="69" t="s">
        <v>31</v>
      </c>
      <c r="E32" s="69">
        <v>1</v>
      </c>
      <c r="F32" s="130">
        <v>0.86</v>
      </c>
      <c r="G32" s="69">
        <v>41.220120000000001</v>
      </c>
      <c r="H32" s="69">
        <v>-124.11060000000001</v>
      </c>
      <c r="I32" s="69">
        <v>41.231789999999997</v>
      </c>
      <c r="J32" s="69">
        <v>-124.10655</v>
      </c>
    </row>
    <row r="33" spans="1:10" ht="12.75" customHeight="1">
      <c r="A33" s="69" t="s">
        <v>189</v>
      </c>
      <c r="B33" s="69" t="s">
        <v>212</v>
      </c>
      <c r="C33" s="69" t="s">
        <v>213</v>
      </c>
      <c r="D33" s="69" t="s">
        <v>31</v>
      </c>
      <c r="E33" s="69">
        <v>1</v>
      </c>
      <c r="F33" s="130">
        <v>2.5</v>
      </c>
      <c r="G33" s="69">
        <v>40.646540000000002</v>
      </c>
      <c r="H33" s="69">
        <v>-124.30552</v>
      </c>
      <c r="I33" s="69">
        <v>40.677570000000003</v>
      </c>
      <c r="J33" s="69">
        <v>-124.29123</v>
      </c>
    </row>
    <row r="34" spans="1:10" ht="12.75" customHeight="1">
      <c r="A34" s="69" t="s">
        <v>189</v>
      </c>
      <c r="B34" s="69" t="s">
        <v>214</v>
      </c>
      <c r="C34" s="69" t="s">
        <v>215</v>
      </c>
      <c r="D34" s="69" t="s">
        <v>31</v>
      </c>
      <c r="E34" s="69">
        <v>1</v>
      </c>
      <c r="F34" s="130">
        <v>0.91</v>
      </c>
      <c r="G34" s="69">
        <v>41.26614</v>
      </c>
      <c r="H34" s="69">
        <v>-124.09926</v>
      </c>
      <c r="I34" s="69">
        <v>41.278570000000002</v>
      </c>
      <c r="J34" s="69">
        <v>-124.09509</v>
      </c>
    </row>
    <row r="35" spans="1:10" ht="12.75" customHeight="1">
      <c r="A35" s="69" t="s">
        <v>189</v>
      </c>
      <c r="B35" s="69" t="s">
        <v>216</v>
      </c>
      <c r="C35" s="69" t="s">
        <v>217</v>
      </c>
      <c r="D35" s="69" t="s">
        <v>31</v>
      </c>
      <c r="E35" s="69">
        <v>1</v>
      </c>
      <c r="F35" s="130">
        <v>8.9700000000000006</v>
      </c>
      <c r="G35" s="69">
        <v>41.322740000000003</v>
      </c>
      <c r="H35" s="69">
        <v>-124.08575999999999</v>
      </c>
      <c r="I35" s="69">
        <v>41.451239999999999</v>
      </c>
      <c r="J35" s="69">
        <v>-124.06637000000001</v>
      </c>
    </row>
    <row r="36" spans="1:10" ht="12.75" customHeight="1">
      <c r="A36" s="69" t="s">
        <v>189</v>
      </c>
      <c r="B36" s="69" t="s">
        <v>218</v>
      </c>
      <c r="C36" s="69" t="s">
        <v>219</v>
      </c>
      <c r="D36" s="69" t="s">
        <v>31</v>
      </c>
      <c r="E36" s="69">
        <v>1</v>
      </c>
      <c r="F36" s="130">
        <v>2.0099999999999998</v>
      </c>
      <c r="G36" s="69">
        <v>41.29363</v>
      </c>
      <c r="H36" s="69">
        <v>-124.09155</v>
      </c>
      <c r="I36" s="69">
        <v>41.321620000000003</v>
      </c>
      <c r="J36" s="69">
        <v>-124.08580000000001</v>
      </c>
    </row>
    <row r="37" spans="1:10" ht="12.75" customHeight="1">
      <c r="A37" s="69" t="s">
        <v>189</v>
      </c>
      <c r="B37" s="69" t="s">
        <v>220</v>
      </c>
      <c r="C37" s="69" t="s">
        <v>221</v>
      </c>
      <c r="D37" s="69" t="s">
        <v>31</v>
      </c>
      <c r="E37" s="69">
        <v>1</v>
      </c>
      <c r="F37" s="130">
        <v>0.41</v>
      </c>
      <c r="G37" s="69">
        <v>40.042870000000001</v>
      </c>
      <c r="H37" s="69">
        <v>-124.07969</v>
      </c>
      <c r="I37" s="69">
        <v>40.038739999999997</v>
      </c>
      <c r="J37" s="69">
        <v>-124.07904000000001</v>
      </c>
    </row>
    <row r="38" spans="1:10" ht="12.75" customHeight="1">
      <c r="A38" s="69" t="s">
        <v>189</v>
      </c>
      <c r="B38" s="69" t="s">
        <v>222</v>
      </c>
      <c r="C38" s="69" t="s">
        <v>223</v>
      </c>
      <c r="D38" s="69" t="s">
        <v>31</v>
      </c>
      <c r="E38" s="69">
        <v>1</v>
      </c>
      <c r="F38" s="130">
        <v>1.1200000000000001</v>
      </c>
      <c r="G38" s="69">
        <v>41.004649999999998</v>
      </c>
      <c r="H38" s="69">
        <v>-124.11591</v>
      </c>
      <c r="I38" s="69">
        <v>41.020659999999999</v>
      </c>
      <c r="J38" s="69">
        <v>-124.11366</v>
      </c>
    </row>
    <row r="39" spans="1:10" ht="12.75" customHeight="1">
      <c r="A39" s="69" t="s">
        <v>189</v>
      </c>
      <c r="B39" s="69" t="s">
        <v>224</v>
      </c>
      <c r="C39" s="69" t="s">
        <v>225</v>
      </c>
      <c r="D39" s="69" t="s">
        <v>31</v>
      </c>
      <c r="E39" s="69">
        <v>1</v>
      </c>
      <c r="F39" s="130">
        <v>0.76</v>
      </c>
      <c r="G39" s="69">
        <v>41.036340000000003</v>
      </c>
      <c r="H39" s="69">
        <v>-124.11884000000001</v>
      </c>
      <c r="I39" s="69">
        <v>41.044089999999997</v>
      </c>
      <c r="J39" s="69">
        <v>-124.12248</v>
      </c>
    </row>
    <row r="40" spans="1:10" ht="12.75" customHeight="1">
      <c r="A40" s="69" t="s">
        <v>189</v>
      </c>
      <c r="B40" s="69" t="s">
        <v>226</v>
      </c>
      <c r="C40" s="69" t="s">
        <v>227</v>
      </c>
      <c r="D40" s="69" t="s">
        <v>31</v>
      </c>
      <c r="E40" s="69">
        <v>1</v>
      </c>
      <c r="F40" s="130">
        <v>2.08</v>
      </c>
      <c r="G40" s="69">
        <v>40.922840000000001</v>
      </c>
      <c r="H40" s="69">
        <v>-124.13844</v>
      </c>
      <c r="I40" s="69">
        <v>40.950510000000001</v>
      </c>
      <c r="J40" s="69">
        <v>-124.13482999999999</v>
      </c>
    </row>
    <row r="41" spans="1:10" ht="12.75" customHeight="1">
      <c r="A41" s="69" t="s">
        <v>189</v>
      </c>
      <c r="B41" s="69" t="s">
        <v>228</v>
      </c>
      <c r="C41" s="69" t="s">
        <v>229</v>
      </c>
      <c r="D41" s="69" t="s">
        <v>31</v>
      </c>
      <c r="E41" s="69">
        <v>1</v>
      </c>
      <c r="F41" s="130">
        <v>1.88</v>
      </c>
      <c r="G41" s="69">
        <v>40.27102</v>
      </c>
      <c r="H41" s="69">
        <v>-124.36366</v>
      </c>
      <c r="I41" s="69">
        <v>40.295499999999997</v>
      </c>
      <c r="J41" s="69">
        <v>-124.35483000000001</v>
      </c>
    </row>
    <row r="42" spans="1:10" ht="12.75" customHeight="1">
      <c r="A42" s="69" t="s">
        <v>189</v>
      </c>
      <c r="B42" s="69" t="s">
        <v>230</v>
      </c>
      <c r="C42" s="69" t="s">
        <v>231</v>
      </c>
      <c r="D42" s="69" t="s">
        <v>31</v>
      </c>
      <c r="E42" s="69">
        <v>1</v>
      </c>
      <c r="F42" s="130">
        <v>0.82</v>
      </c>
      <c r="G42" s="69">
        <v>41.020659999999999</v>
      </c>
      <c r="H42" s="69">
        <v>-124.11375</v>
      </c>
      <c r="I42" s="69">
        <v>41.031509999999997</v>
      </c>
      <c r="J42" s="69">
        <v>-124.11571000000001</v>
      </c>
    </row>
    <row r="43" spans="1:10" ht="12.75" customHeight="1">
      <c r="A43" s="69" t="s">
        <v>189</v>
      </c>
      <c r="B43" s="69" t="s">
        <v>232</v>
      </c>
      <c r="C43" s="69" t="s">
        <v>233</v>
      </c>
      <c r="D43" s="69" t="s">
        <v>31</v>
      </c>
      <c r="E43" s="69">
        <v>1</v>
      </c>
      <c r="F43" s="130">
        <v>0.23</v>
      </c>
      <c r="G43" s="69">
        <v>41.053510000000003</v>
      </c>
      <c r="H43" s="69">
        <v>-124.13291</v>
      </c>
      <c r="I43" s="69">
        <v>41.055520000000001</v>
      </c>
      <c r="J43" s="69">
        <v>-124.13590000000001</v>
      </c>
    </row>
    <row r="44" spans="1:10" ht="12.75" customHeight="1">
      <c r="A44" s="69" t="s">
        <v>189</v>
      </c>
      <c r="B44" s="69" t="s">
        <v>234</v>
      </c>
      <c r="C44" s="69" t="s">
        <v>235</v>
      </c>
      <c r="D44" s="69" t="s">
        <v>31</v>
      </c>
      <c r="E44" s="69">
        <v>1</v>
      </c>
      <c r="F44" s="130">
        <v>0.87</v>
      </c>
      <c r="G44" s="69">
        <v>41.278570000000002</v>
      </c>
      <c r="H44" s="69">
        <v>-124.09504</v>
      </c>
      <c r="I44" s="69">
        <v>41.290880000000001</v>
      </c>
      <c r="J44" s="69">
        <v>-124.09199</v>
      </c>
    </row>
    <row r="45" spans="1:10" ht="12.75" customHeight="1">
      <c r="A45" s="69" t="s">
        <v>189</v>
      </c>
      <c r="B45" s="69" t="s">
        <v>236</v>
      </c>
      <c r="C45" s="69" t="s">
        <v>237</v>
      </c>
      <c r="D45" s="69" t="s">
        <v>31</v>
      </c>
      <c r="E45" s="69">
        <v>1</v>
      </c>
      <c r="F45" s="130">
        <v>0.84</v>
      </c>
      <c r="G45" s="69">
        <v>40.764899999999997</v>
      </c>
      <c r="H45" s="69">
        <v>-124.23226</v>
      </c>
      <c r="I45" s="69">
        <v>40.77384</v>
      </c>
      <c r="J45" s="69">
        <v>-124.22411</v>
      </c>
    </row>
    <row r="46" spans="1:10" ht="12.75" customHeight="1">
      <c r="A46" s="69" t="s">
        <v>189</v>
      </c>
      <c r="B46" s="69" t="s">
        <v>238</v>
      </c>
      <c r="C46" s="69" t="s">
        <v>239</v>
      </c>
      <c r="D46" s="69" t="s">
        <v>31</v>
      </c>
      <c r="E46" s="69">
        <v>1</v>
      </c>
      <c r="F46" s="130">
        <v>0.89</v>
      </c>
      <c r="G46" s="69">
        <v>40.022010000000002</v>
      </c>
      <c r="H46" s="69">
        <v>-124.0509</v>
      </c>
      <c r="I46" s="69">
        <v>40.024329999999999</v>
      </c>
      <c r="J46" s="69">
        <v>-124.06635</v>
      </c>
    </row>
    <row r="47" spans="1:10" ht="12.75" customHeight="1">
      <c r="A47" s="69" t="s">
        <v>189</v>
      </c>
      <c r="B47" s="69" t="s">
        <v>240</v>
      </c>
      <c r="C47" s="69" t="s">
        <v>241</v>
      </c>
      <c r="D47" s="69" t="s">
        <v>31</v>
      </c>
      <c r="E47" s="69">
        <v>1</v>
      </c>
      <c r="F47" s="130">
        <v>6.23</v>
      </c>
      <c r="G47" s="69">
        <v>40.677570000000003</v>
      </c>
      <c r="H47" s="69">
        <v>-124.2912</v>
      </c>
      <c r="I47" s="69">
        <v>40.757219999999997</v>
      </c>
      <c r="J47" s="69">
        <v>-124.23536</v>
      </c>
    </row>
    <row r="48" spans="1:10" ht="12.75" customHeight="1">
      <c r="A48" s="69" t="s">
        <v>189</v>
      </c>
      <c r="B48" s="69" t="s">
        <v>242</v>
      </c>
      <c r="C48" s="69" t="s">
        <v>243</v>
      </c>
      <c r="D48" s="69" t="s">
        <v>31</v>
      </c>
      <c r="E48" s="69">
        <v>1</v>
      </c>
      <c r="F48" s="130">
        <v>1.94</v>
      </c>
      <c r="G48" s="69">
        <v>41.236840000000001</v>
      </c>
      <c r="H48" s="69">
        <v>-124.10787999999999</v>
      </c>
      <c r="I48" s="69">
        <v>41.26399</v>
      </c>
      <c r="J48" s="69">
        <v>-124.09871</v>
      </c>
    </row>
    <row r="49" spans="1:10" ht="12.75" customHeight="1">
      <c r="A49" s="70" t="s">
        <v>189</v>
      </c>
      <c r="B49" s="70" t="s">
        <v>244</v>
      </c>
      <c r="C49" s="70" t="s">
        <v>245</v>
      </c>
      <c r="D49" s="70" t="s">
        <v>31</v>
      </c>
      <c r="E49" s="70">
        <v>1</v>
      </c>
      <c r="F49" s="133">
        <v>0.55000000000000004</v>
      </c>
      <c r="G49" s="70">
        <v>41.056899999999999</v>
      </c>
      <c r="H49" s="70">
        <v>-124.15013999999999</v>
      </c>
      <c r="I49" s="70">
        <v>41.063299999999998</v>
      </c>
      <c r="J49" s="70">
        <v>-124.14942000000001</v>
      </c>
    </row>
    <row r="50" spans="1:10" ht="12.75" customHeight="1">
      <c r="A50" s="32"/>
      <c r="B50" s="33">
        <f>COUNTA(B22:B49)</f>
        <v>28</v>
      </c>
      <c r="C50" s="32"/>
      <c r="D50" s="46"/>
      <c r="E50" s="74"/>
      <c r="F50" s="131">
        <f>SUM(F22:F49)</f>
        <v>52.029999999999987</v>
      </c>
      <c r="G50" s="46"/>
      <c r="H50" s="46"/>
      <c r="I50" s="46"/>
      <c r="J50" s="46"/>
    </row>
    <row r="51" spans="1:10" ht="12.75" customHeight="1">
      <c r="A51" s="32"/>
      <c r="B51" s="33"/>
      <c r="C51" s="32"/>
      <c r="D51" s="46"/>
      <c r="E51" s="53"/>
      <c r="F51" s="132"/>
      <c r="G51" s="46"/>
      <c r="H51" s="46"/>
      <c r="I51" s="46"/>
      <c r="J51" s="46"/>
    </row>
    <row r="52" spans="1:10" ht="12.75" customHeight="1">
      <c r="A52" s="69" t="s">
        <v>246</v>
      </c>
      <c r="B52" s="69" t="s">
        <v>247</v>
      </c>
      <c r="C52" s="69" t="s">
        <v>248</v>
      </c>
      <c r="D52" s="69" t="s">
        <v>31</v>
      </c>
      <c r="E52" s="69">
        <v>1</v>
      </c>
      <c r="F52" s="130">
        <v>0.88</v>
      </c>
      <c r="G52" s="69">
        <v>34.032220000000002</v>
      </c>
      <c r="H52" s="69">
        <v>-118.69673</v>
      </c>
      <c r="I52" s="69">
        <v>34.030729999999998</v>
      </c>
      <c r="J52" s="69">
        <v>-118.71204</v>
      </c>
    </row>
    <row r="53" spans="1:10" ht="12.75" customHeight="1">
      <c r="A53" s="69" t="s">
        <v>246</v>
      </c>
      <c r="B53" s="69" t="s">
        <v>249</v>
      </c>
      <c r="C53" s="69" t="s">
        <v>250</v>
      </c>
      <c r="D53" s="69" t="s">
        <v>31</v>
      </c>
      <c r="E53" s="69">
        <v>1</v>
      </c>
      <c r="F53" s="130">
        <v>0.5</v>
      </c>
      <c r="G53" s="69">
        <v>33.3429</v>
      </c>
      <c r="H53" s="69">
        <v>-118.32384999999999</v>
      </c>
      <c r="I53" s="69">
        <v>33.348149999999997</v>
      </c>
      <c r="J53" s="69">
        <v>-118.32693</v>
      </c>
    </row>
    <row r="54" spans="1:10" ht="12.75" customHeight="1">
      <c r="A54" s="69" t="s">
        <v>246</v>
      </c>
      <c r="B54" s="69" t="s">
        <v>251</v>
      </c>
      <c r="C54" s="69" t="s">
        <v>252</v>
      </c>
      <c r="D54" s="69" t="s">
        <v>31</v>
      </c>
      <c r="E54" s="69">
        <v>1</v>
      </c>
      <c r="F54" s="130">
        <v>0.18</v>
      </c>
      <c r="G54" s="69">
        <v>33.977260000000001</v>
      </c>
      <c r="H54" s="69">
        <v>-118.44363</v>
      </c>
      <c r="I54" s="69">
        <v>33.975940000000001</v>
      </c>
      <c r="J54" s="69">
        <v>-118.44641</v>
      </c>
    </row>
    <row r="55" spans="1:10" ht="12.75" customHeight="1">
      <c r="A55" s="69" t="s">
        <v>246</v>
      </c>
      <c r="B55" s="69" t="s">
        <v>253</v>
      </c>
      <c r="C55" s="69" t="s">
        <v>254</v>
      </c>
      <c r="D55" s="69" t="s">
        <v>31</v>
      </c>
      <c r="E55" s="69">
        <v>1</v>
      </c>
      <c r="F55" s="130">
        <v>0.85</v>
      </c>
      <c r="G55" s="69">
        <v>34.036540000000002</v>
      </c>
      <c r="H55" s="69">
        <v>-118.60921999999999</v>
      </c>
      <c r="I55" s="69">
        <v>34.037790000000001</v>
      </c>
      <c r="J55" s="69">
        <v>-118.62372999999999</v>
      </c>
    </row>
    <row r="56" spans="1:10" ht="12.75" customHeight="1">
      <c r="A56" s="69" t="s">
        <v>246</v>
      </c>
      <c r="B56" s="69" t="s">
        <v>255</v>
      </c>
      <c r="C56" s="69" t="s">
        <v>256</v>
      </c>
      <c r="D56" s="69" t="s">
        <v>31</v>
      </c>
      <c r="E56" s="69">
        <v>1</v>
      </c>
      <c r="F56" s="130">
        <v>0.39</v>
      </c>
      <c r="G56" s="69">
        <v>33.792070000000002</v>
      </c>
      <c r="H56" s="69">
        <v>-118.40698</v>
      </c>
      <c r="I56" s="69">
        <v>33.79683</v>
      </c>
      <c r="J56" s="69">
        <v>-118.40828</v>
      </c>
    </row>
    <row r="57" spans="1:10" ht="12.75" customHeight="1">
      <c r="A57" s="69" t="s">
        <v>246</v>
      </c>
      <c r="B57" s="69" t="s">
        <v>257</v>
      </c>
      <c r="C57" s="69" t="s">
        <v>258</v>
      </c>
      <c r="D57" s="69" t="s">
        <v>31</v>
      </c>
      <c r="E57" s="69">
        <v>1</v>
      </c>
      <c r="F57" s="130">
        <v>1.91</v>
      </c>
      <c r="G57" s="69">
        <v>34.028959999999998</v>
      </c>
      <c r="H57" s="69">
        <v>-118.84254</v>
      </c>
      <c r="I57" s="69">
        <v>34.037599999999998</v>
      </c>
      <c r="J57" s="69">
        <v>-118.87318999999999</v>
      </c>
    </row>
    <row r="58" spans="1:10" ht="12.75" customHeight="1">
      <c r="A58" s="69" t="s">
        <v>246</v>
      </c>
      <c r="B58" s="69" t="s">
        <v>259</v>
      </c>
      <c r="C58" s="69" t="s">
        <v>260</v>
      </c>
      <c r="D58" s="69" t="s">
        <v>31</v>
      </c>
      <c r="E58" s="69">
        <v>1</v>
      </c>
      <c r="F58" s="130">
        <v>1</v>
      </c>
      <c r="G58" s="69">
        <v>0</v>
      </c>
      <c r="H58" s="69">
        <v>0</v>
      </c>
      <c r="I58" s="69">
        <v>0</v>
      </c>
      <c r="J58" s="69">
        <v>0</v>
      </c>
    </row>
    <row r="59" spans="1:10" ht="12.75" customHeight="1">
      <c r="A59" s="69" t="s">
        <v>246</v>
      </c>
      <c r="B59" s="69" t="s">
        <v>261</v>
      </c>
      <c r="C59" s="69" t="s">
        <v>262</v>
      </c>
      <c r="D59" s="69" t="s">
        <v>31</v>
      </c>
      <c r="E59" s="69">
        <v>1</v>
      </c>
      <c r="F59" s="130">
        <v>1.5</v>
      </c>
      <c r="G59" s="69">
        <v>34.03745</v>
      </c>
      <c r="H59" s="69">
        <v>-118.64896</v>
      </c>
      <c r="I59" s="69">
        <v>34.037790000000001</v>
      </c>
      <c r="J59" s="69">
        <v>-118.67464</v>
      </c>
    </row>
    <row r="60" spans="1:10" ht="12.75" customHeight="1">
      <c r="A60" s="69" t="s">
        <v>246</v>
      </c>
      <c r="B60" s="69" t="s">
        <v>263</v>
      </c>
      <c r="C60" s="69" t="s">
        <v>264</v>
      </c>
      <c r="D60" s="69" t="s">
        <v>31</v>
      </c>
      <c r="E60" s="69">
        <v>1</v>
      </c>
      <c r="F60" s="130">
        <v>1</v>
      </c>
      <c r="G60" s="69">
        <v>34.03275</v>
      </c>
      <c r="H60" s="69">
        <v>-118.73129</v>
      </c>
      <c r="I60" s="69">
        <v>34.032400000000003</v>
      </c>
      <c r="J60" s="69">
        <v>-118.74362000000001</v>
      </c>
    </row>
    <row r="61" spans="1:10" ht="12.75" customHeight="1">
      <c r="A61" s="69" t="s">
        <v>246</v>
      </c>
      <c r="B61" s="69" t="s">
        <v>265</v>
      </c>
      <c r="C61" s="69" t="s">
        <v>266</v>
      </c>
      <c r="D61" s="69" t="s">
        <v>31</v>
      </c>
      <c r="E61" s="69">
        <v>1</v>
      </c>
      <c r="F61" s="130">
        <v>0.4</v>
      </c>
      <c r="G61" s="69">
        <v>34.032400000000003</v>
      </c>
      <c r="H61" s="69">
        <v>-118.74362000000001</v>
      </c>
      <c r="I61" s="69">
        <v>34.030560000000001</v>
      </c>
      <c r="J61" s="69">
        <v>-118.75015999999999</v>
      </c>
    </row>
    <row r="62" spans="1:10" ht="12.75" customHeight="1">
      <c r="A62" s="69" t="s">
        <v>246</v>
      </c>
      <c r="B62" s="69" t="s">
        <v>267</v>
      </c>
      <c r="C62" s="69" t="s">
        <v>268</v>
      </c>
      <c r="D62" s="69" t="s">
        <v>31</v>
      </c>
      <c r="E62" s="69">
        <v>1</v>
      </c>
      <c r="F62" s="130">
        <v>4.43</v>
      </c>
      <c r="G62" s="69">
        <v>33.904910000000001</v>
      </c>
      <c r="H62" s="69">
        <v>-118.42314</v>
      </c>
      <c r="I62" s="69">
        <v>33.96105</v>
      </c>
      <c r="J62" s="69">
        <v>-118.45644</v>
      </c>
    </row>
    <row r="63" spans="1:10" ht="12.75" customHeight="1">
      <c r="A63" s="69" t="s">
        <v>246</v>
      </c>
      <c r="B63" s="69" t="s">
        <v>269</v>
      </c>
      <c r="C63" s="69" t="s">
        <v>270</v>
      </c>
      <c r="D63" s="69" t="s">
        <v>31</v>
      </c>
      <c r="E63" s="69">
        <v>1</v>
      </c>
      <c r="F63" s="130">
        <v>0.14000000000000001</v>
      </c>
      <c r="G63" s="69">
        <v>34.037599999999998</v>
      </c>
      <c r="H63" s="69">
        <v>-118.87318999999999</v>
      </c>
      <c r="I63" s="69">
        <v>34.03781</v>
      </c>
      <c r="J63" s="69">
        <v>-118.87549</v>
      </c>
    </row>
    <row r="64" spans="1:10" ht="12.75" customHeight="1">
      <c r="A64" s="69" t="s">
        <v>246</v>
      </c>
      <c r="B64" s="69" t="s">
        <v>271</v>
      </c>
      <c r="C64" s="69" t="s">
        <v>272</v>
      </c>
      <c r="D64" s="69" t="s">
        <v>31</v>
      </c>
      <c r="E64" s="69">
        <v>1</v>
      </c>
      <c r="F64" s="130">
        <v>0.11</v>
      </c>
      <c r="G64" s="69">
        <v>34.038899999999998</v>
      </c>
      <c r="H64" s="69">
        <v>-118.89146</v>
      </c>
      <c r="I64" s="69">
        <v>34.039110000000001</v>
      </c>
      <c r="J64" s="69">
        <v>-118.89318</v>
      </c>
    </row>
    <row r="65" spans="1:10" ht="12.75" customHeight="1">
      <c r="A65" s="69" t="s">
        <v>246</v>
      </c>
      <c r="B65" s="69" t="s">
        <v>273</v>
      </c>
      <c r="C65" s="69" t="s">
        <v>274</v>
      </c>
      <c r="D65" s="69" t="s">
        <v>31</v>
      </c>
      <c r="E65" s="69">
        <v>1</v>
      </c>
      <c r="F65" s="130">
        <v>0.83</v>
      </c>
      <c r="G65" s="69">
        <v>33.904910000000001</v>
      </c>
      <c r="H65" s="69">
        <v>-118.42314</v>
      </c>
      <c r="I65" s="69">
        <v>33.915730000000003</v>
      </c>
      <c r="J65" s="69">
        <v>-118.42925</v>
      </c>
    </row>
    <row r="66" spans="1:10" ht="12.75" customHeight="1">
      <c r="A66" s="69" t="s">
        <v>246</v>
      </c>
      <c r="B66" s="69" t="s">
        <v>275</v>
      </c>
      <c r="C66" s="69" t="s">
        <v>276</v>
      </c>
      <c r="D66" s="69" t="s">
        <v>31</v>
      </c>
      <c r="E66" s="69">
        <v>1</v>
      </c>
      <c r="F66" s="130">
        <v>1.31</v>
      </c>
      <c r="G66" s="69">
        <v>34.025260000000003</v>
      </c>
      <c r="H66" s="69">
        <v>-118.76446</v>
      </c>
      <c r="I66" s="69">
        <v>34.02026</v>
      </c>
      <c r="J66" s="69">
        <v>-118.78625</v>
      </c>
    </row>
    <row r="67" spans="1:10" ht="12.75" customHeight="1">
      <c r="A67" s="69" t="s">
        <v>246</v>
      </c>
      <c r="B67" s="69" t="s">
        <v>277</v>
      </c>
      <c r="C67" s="69" t="s">
        <v>278</v>
      </c>
      <c r="D67" s="69" t="s">
        <v>31</v>
      </c>
      <c r="E67" s="69">
        <v>1</v>
      </c>
      <c r="F67" s="130">
        <v>2</v>
      </c>
      <c r="G67" s="69">
        <v>33.852040000000002</v>
      </c>
      <c r="H67" s="69">
        <v>-118.39934</v>
      </c>
      <c r="I67" s="69">
        <v>33.877099999999999</v>
      </c>
      <c r="J67" s="69">
        <v>-118.40913</v>
      </c>
    </row>
    <row r="68" spans="1:10" ht="12.75" customHeight="1">
      <c r="A68" s="69" t="s">
        <v>246</v>
      </c>
      <c r="B68" s="69" t="s">
        <v>279</v>
      </c>
      <c r="C68" s="69" t="s">
        <v>280</v>
      </c>
      <c r="D68" s="69" t="s">
        <v>31</v>
      </c>
      <c r="E68" s="69">
        <v>1</v>
      </c>
      <c r="F68" s="130">
        <v>0.21</v>
      </c>
      <c r="G68" s="69">
        <v>33.712969999999999</v>
      </c>
      <c r="H68" s="69">
        <v>-118.28313</v>
      </c>
      <c r="I68" s="69">
        <v>33.709949999999999</v>
      </c>
      <c r="J68" s="69">
        <v>-118.28283</v>
      </c>
    </row>
    <row r="69" spans="1:10" ht="12.75" customHeight="1">
      <c r="A69" s="69" t="s">
        <v>246</v>
      </c>
      <c r="B69" s="69" t="s">
        <v>281</v>
      </c>
      <c r="C69" s="69" t="s">
        <v>282</v>
      </c>
      <c r="D69" s="69" t="s">
        <v>31</v>
      </c>
      <c r="E69" s="69">
        <v>1</v>
      </c>
      <c r="F69" s="130">
        <v>0.8</v>
      </c>
      <c r="G69" s="69">
        <v>34.036239999999999</v>
      </c>
      <c r="H69" s="69">
        <v>-118.63547</v>
      </c>
      <c r="I69" s="69">
        <v>34.03745</v>
      </c>
      <c r="J69" s="69">
        <v>-118.64896</v>
      </c>
    </row>
    <row r="70" spans="1:10" ht="12.75" customHeight="1">
      <c r="A70" s="69" t="s">
        <v>246</v>
      </c>
      <c r="B70" s="69" t="s">
        <v>283</v>
      </c>
      <c r="C70" s="69" t="s">
        <v>284</v>
      </c>
      <c r="D70" s="69" t="s">
        <v>31</v>
      </c>
      <c r="E70" s="69">
        <v>1</v>
      </c>
      <c r="F70" s="130">
        <v>0.1</v>
      </c>
      <c r="G70" s="69">
        <v>34.038539999999998</v>
      </c>
      <c r="H70" s="69">
        <v>-118.88703</v>
      </c>
      <c r="I70" s="69">
        <v>34.038690000000003</v>
      </c>
      <c r="J70" s="69">
        <v>-118.88879</v>
      </c>
    </row>
    <row r="71" spans="1:10" ht="12.75" customHeight="1">
      <c r="A71" s="69" t="s">
        <v>246</v>
      </c>
      <c r="B71" s="69" t="s">
        <v>285</v>
      </c>
      <c r="C71" s="69" t="s">
        <v>286</v>
      </c>
      <c r="D71" s="69" t="s">
        <v>31</v>
      </c>
      <c r="E71" s="69">
        <v>1</v>
      </c>
      <c r="F71" s="130">
        <v>0.72</v>
      </c>
      <c r="G71" s="69">
        <v>34.037790000000001</v>
      </c>
      <c r="H71" s="69">
        <v>-118.62372999999999</v>
      </c>
      <c r="I71" s="69">
        <v>34.036230000000003</v>
      </c>
      <c r="J71" s="69">
        <v>-118.63547</v>
      </c>
    </row>
    <row r="72" spans="1:10" ht="12.75" customHeight="1">
      <c r="A72" s="69" t="s">
        <v>246</v>
      </c>
      <c r="B72" s="69" t="s">
        <v>287</v>
      </c>
      <c r="C72" s="69" t="s">
        <v>288</v>
      </c>
      <c r="D72" s="69" t="s">
        <v>31</v>
      </c>
      <c r="E72" s="69">
        <v>1</v>
      </c>
      <c r="F72" s="130">
        <v>0.17</v>
      </c>
      <c r="G72" s="69">
        <v>34.039140000000003</v>
      </c>
      <c r="H72" s="69">
        <v>-118.59676</v>
      </c>
      <c r="I72" s="69">
        <v>34.039189999999998</v>
      </c>
      <c r="J72" s="69">
        <v>-118.59969</v>
      </c>
    </row>
    <row r="73" spans="1:10" ht="12.75" customHeight="1">
      <c r="A73" s="69" t="s">
        <v>246</v>
      </c>
      <c r="B73" s="69" t="s">
        <v>289</v>
      </c>
      <c r="C73" s="69" t="s">
        <v>290</v>
      </c>
      <c r="D73" s="69" t="s">
        <v>31</v>
      </c>
      <c r="E73" s="69">
        <v>1</v>
      </c>
      <c r="F73" s="130">
        <v>1.155</v>
      </c>
      <c r="G73" s="69">
        <v>34.04607</v>
      </c>
      <c r="H73" s="69">
        <v>-118.92605</v>
      </c>
      <c r="I73" s="69">
        <v>34.045180000000002</v>
      </c>
      <c r="J73" s="69">
        <v>-118.94474</v>
      </c>
    </row>
    <row r="74" spans="1:10" ht="12.75" customHeight="1">
      <c r="A74" s="69" t="s">
        <v>246</v>
      </c>
      <c r="B74" s="69" t="s">
        <v>291</v>
      </c>
      <c r="C74" s="69" t="s">
        <v>292</v>
      </c>
      <c r="D74" s="69" t="s">
        <v>31</v>
      </c>
      <c r="E74" s="69">
        <v>1</v>
      </c>
      <c r="F74" s="130">
        <v>3.18</v>
      </c>
      <c r="G74" s="69">
        <v>33.746879999999997</v>
      </c>
      <c r="H74" s="69">
        <v>-118.11783</v>
      </c>
      <c r="I74" s="69">
        <v>33.745150000000002</v>
      </c>
      <c r="J74" s="69">
        <v>-118.11918</v>
      </c>
    </row>
    <row r="75" spans="1:10" ht="12.75" customHeight="1">
      <c r="A75" s="69" t="s">
        <v>246</v>
      </c>
      <c r="B75" s="69" t="s">
        <v>293</v>
      </c>
      <c r="C75" s="69" t="s">
        <v>294</v>
      </c>
      <c r="D75" s="69" t="s">
        <v>31</v>
      </c>
      <c r="E75" s="69">
        <v>1</v>
      </c>
      <c r="F75" s="130">
        <v>0.28999999999999998</v>
      </c>
      <c r="G75" s="69">
        <v>33.802300000000002</v>
      </c>
      <c r="H75" s="69">
        <v>-118.39816</v>
      </c>
      <c r="I75" s="69">
        <v>33.804229999999997</v>
      </c>
      <c r="J75" s="69">
        <v>-118.39411</v>
      </c>
    </row>
    <row r="76" spans="1:10" ht="12.75" customHeight="1">
      <c r="A76" s="69" t="s">
        <v>246</v>
      </c>
      <c r="B76" s="69" t="s">
        <v>295</v>
      </c>
      <c r="C76" s="69" t="s">
        <v>296</v>
      </c>
      <c r="D76" s="69" t="s">
        <v>31</v>
      </c>
      <c r="E76" s="69">
        <v>1</v>
      </c>
      <c r="F76" s="130">
        <v>0.86</v>
      </c>
      <c r="G76" s="69">
        <v>34.03078</v>
      </c>
      <c r="H76" s="69">
        <v>-118.68246000000001</v>
      </c>
      <c r="I76" s="69">
        <v>34.032220000000002</v>
      </c>
      <c r="J76" s="69">
        <v>-118.69673</v>
      </c>
    </row>
    <row r="77" spans="1:10" ht="12.75" customHeight="1">
      <c r="A77" s="69" t="s">
        <v>246</v>
      </c>
      <c r="B77" s="69" t="s">
        <v>297</v>
      </c>
      <c r="C77" s="69" t="s">
        <v>298</v>
      </c>
      <c r="D77" s="69" t="s">
        <v>31</v>
      </c>
      <c r="E77" s="69">
        <v>1</v>
      </c>
      <c r="F77" s="130">
        <v>0.57999999999999996</v>
      </c>
      <c r="G77" s="69">
        <v>34.036949999999997</v>
      </c>
      <c r="H77" s="69">
        <v>-118.67653</v>
      </c>
      <c r="I77" s="69">
        <v>34.03078</v>
      </c>
      <c r="J77" s="69">
        <v>-118.68246000000001</v>
      </c>
    </row>
    <row r="78" spans="1:10" ht="12.75" customHeight="1">
      <c r="A78" s="69" t="s">
        <v>246</v>
      </c>
      <c r="B78" s="69" t="s">
        <v>299</v>
      </c>
      <c r="C78" s="69" t="s">
        <v>300</v>
      </c>
      <c r="D78" s="69" t="s">
        <v>31</v>
      </c>
      <c r="E78" s="69">
        <v>1</v>
      </c>
      <c r="F78" s="130">
        <v>0.04</v>
      </c>
      <c r="G78" s="69">
        <v>34.036949999999997</v>
      </c>
      <c r="H78" s="69">
        <v>-118.67653</v>
      </c>
      <c r="I78" s="69">
        <v>34.032220000000002</v>
      </c>
      <c r="J78" s="69">
        <v>-118.69673</v>
      </c>
    </row>
    <row r="79" spans="1:10" ht="12.75" customHeight="1">
      <c r="A79" s="69" t="s">
        <v>246</v>
      </c>
      <c r="B79" s="69" t="s">
        <v>301</v>
      </c>
      <c r="C79" s="69" t="s">
        <v>302</v>
      </c>
      <c r="D79" s="69" t="s">
        <v>31</v>
      </c>
      <c r="E79" s="69">
        <v>1</v>
      </c>
      <c r="F79" s="130">
        <v>2.08</v>
      </c>
      <c r="G79" s="69">
        <v>33.877099999999999</v>
      </c>
      <c r="H79" s="69">
        <v>-118.40913</v>
      </c>
      <c r="I79" s="69">
        <v>33.904910000000001</v>
      </c>
      <c r="J79" s="69">
        <v>-118.42314</v>
      </c>
    </row>
    <row r="80" spans="1:10" ht="12.75" customHeight="1">
      <c r="A80" s="69" t="s">
        <v>246</v>
      </c>
      <c r="B80" s="69" t="s">
        <v>303</v>
      </c>
      <c r="C80" s="69" t="s">
        <v>304</v>
      </c>
      <c r="D80" s="69" t="s">
        <v>31</v>
      </c>
      <c r="E80" s="69">
        <v>1</v>
      </c>
      <c r="F80" s="130">
        <v>0.23</v>
      </c>
      <c r="G80" s="69">
        <v>33.979660000000003</v>
      </c>
      <c r="H80" s="69">
        <v>-118.45762999999999</v>
      </c>
      <c r="I80" s="69">
        <v>33.981610000000003</v>
      </c>
      <c r="J80" s="69">
        <v>-118.4563</v>
      </c>
    </row>
    <row r="81" spans="1:10" ht="12.75" customHeight="1">
      <c r="A81" s="69" t="s">
        <v>246</v>
      </c>
      <c r="B81" s="69" t="s">
        <v>305</v>
      </c>
      <c r="C81" s="69" t="s">
        <v>306</v>
      </c>
      <c r="D81" s="69" t="s">
        <v>31</v>
      </c>
      <c r="E81" s="69">
        <v>1</v>
      </c>
      <c r="F81" s="130">
        <v>1.23</v>
      </c>
      <c r="G81" s="69">
        <v>34.041449999999998</v>
      </c>
      <c r="H81" s="69">
        <v>-118.90626</v>
      </c>
      <c r="I81" s="69">
        <v>34.04607</v>
      </c>
      <c r="J81" s="69">
        <v>-118.92605</v>
      </c>
    </row>
    <row r="82" spans="1:10" ht="12.75" customHeight="1">
      <c r="A82" s="69" t="s">
        <v>246</v>
      </c>
      <c r="B82" s="69" t="s">
        <v>307</v>
      </c>
      <c r="C82" s="69" t="s">
        <v>308</v>
      </c>
      <c r="D82" s="69" t="s">
        <v>31</v>
      </c>
      <c r="E82" s="69">
        <v>1</v>
      </c>
      <c r="F82" s="130">
        <v>0.49</v>
      </c>
      <c r="G82" s="69">
        <v>33.707610000000003</v>
      </c>
      <c r="H82" s="69">
        <v>-118.27775</v>
      </c>
      <c r="I82" s="69">
        <v>33.708309999999997</v>
      </c>
      <c r="J82" s="69">
        <v>-118.2852</v>
      </c>
    </row>
    <row r="83" spans="1:10" ht="12.75" customHeight="1">
      <c r="A83" s="69" t="s">
        <v>246</v>
      </c>
      <c r="B83" s="29" t="s">
        <v>293</v>
      </c>
      <c r="C83" s="29" t="s">
        <v>1094</v>
      </c>
      <c r="D83" s="69" t="s">
        <v>31</v>
      </c>
      <c r="E83" s="69">
        <v>1</v>
      </c>
      <c r="F83" s="130"/>
      <c r="G83" s="69"/>
      <c r="H83" s="69"/>
      <c r="I83" s="69"/>
      <c r="J83" s="69"/>
    </row>
    <row r="84" spans="1:10" ht="12.75" customHeight="1">
      <c r="A84" s="69" t="s">
        <v>246</v>
      </c>
      <c r="B84" s="69" t="s">
        <v>309</v>
      </c>
      <c r="C84" s="69" t="s">
        <v>310</v>
      </c>
      <c r="D84" s="69" t="s">
        <v>31</v>
      </c>
      <c r="E84" s="69">
        <v>1</v>
      </c>
      <c r="F84" s="130">
        <v>1.89</v>
      </c>
      <c r="G84" s="69">
        <v>34.02026</v>
      </c>
      <c r="H84" s="69">
        <v>-118.78625</v>
      </c>
      <c r="I84" s="69">
        <v>34.002249999999997</v>
      </c>
      <c r="J84" s="69">
        <v>-118.80503</v>
      </c>
    </row>
    <row r="85" spans="1:10" ht="12.75" customHeight="1">
      <c r="A85" s="69" t="s">
        <v>246</v>
      </c>
      <c r="B85" s="69" t="s">
        <v>311</v>
      </c>
      <c r="C85" s="69" t="s">
        <v>312</v>
      </c>
      <c r="D85" s="69" t="s">
        <v>31</v>
      </c>
      <c r="E85" s="69">
        <v>1</v>
      </c>
      <c r="F85" s="130">
        <v>1.27</v>
      </c>
      <c r="G85" s="69">
        <v>33.706319999999998</v>
      </c>
      <c r="H85" s="69">
        <v>-118.28731000000001</v>
      </c>
      <c r="I85" s="69">
        <v>33.71143</v>
      </c>
      <c r="J85" s="69">
        <v>-118.30371</v>
      </c>
    </row>
    <row r="86" spans="1:10" ht="12.75" customHeight="1">
      <c r="A86" s="69" t="s">
        <v>246</v>
      </c>
      <c r="B86" s="69" t="s">
        <v>313</v>
      </c>
      <c r="C86" s="69" t="s">
        <v>314</v>
      </c>
      <c r="D86" s="69" t="s">
        <v>31</v>
      </c>
      <c r="E86" s="69">
        <v>1</v>
      </c>
      <c r="F86" s="130">
        <v>0.26</v>
      </c>
      <c r="G86" s="69">
        <v>33.7348</v>
      </c>
      <c r="H86" s="69">
        <v>-118.35760999999999</v>
      </c>
      <c r="I86" s="69">
        <v>33.737319999999997</v>
      </c>
      <c r="J86" s="69">
        <v>-118.36086</v>
      </c>
    </row>
    <row r="87" spans="1:10" ht="12.75" customHeight="1">
      <c r="A87" s="69" t="s">
        <v>246</v>
      </c>
      <c r="B87" s="69" t="s">
        <v>315</v>
      </c>
      <c r="C87" s="69" t="s">
        <v>316</v>
      </c>
      <c r="D87" s="69" t="s">
        <v>31</v>
      </c>
      <c r="E87" s="69">
        <v>1</v>
      </c>
      <c r="F87" s="130">
        <v>1.03</v>
      </c>
      <c r="G87" s="69">
        <v>34.030729999999998</v>
      </c>
      <c r="H87" s="69">
        <v>-118.71204</v>
      </c>
      <c r="I87" s="69">
        <v>34.032789999999999</v>
      </c>
      <c r="J87" s="69">
        <v>-118.7313</v>
      </c>
    </row>
    <row r="88" spans="1:10" ht="12.75" customHeight="1">
      <c r="A88" s="69" t="s">
        <v>246</v>
      </c>
      <c r="B88" s="69" t="s">
        <v>317</v>
      </c>
      <c r="C88" s="69" t="s">
        <v>318</v>
      </c>
      <c r="D88" s="69" t="s">
        <v>31</v>
      </c>
      <c r="E88" s="69">
        <v>1</v>
      </c>
      <c r="F88" s="130">
        <v>1.95</v>
      </c>
      <c r="G88" s="69">
        <v>33.81541</v>
      </c>
      <c r="H88" s="69">
        <v>-118.39125</v>
      </c>
      <c r="I88" s="69">
        <v>33.851140000000001</v>
      </c>
      <c r="J88" s="69">
        <v>-118.39945</v>
      </c>
    </row>
    <row r="89" spans="1:10" ht="12.75" customHeight="1">
      <c r="A89" s="69" t="s">
        <v>246</v>
      </c>
      <c r="B89" s="69" t="s">
        <v>319</v>
      </c>
      <c r="C89" s="69" t="s">
        <v>320</v>
      </c>
      <c r="D89" s="69" t="s">
        <v>31</v>
      </c>
      <c r="E89" s="69">
        <v>1</v>
      </c>
      <c r="F89" s="130">
        <v>0.93</v>
      </c>
      <c r="G89" s="69">
        <v>34.037599999999998</v>
      </c>
      <c r="H89" s="69">
        <v>-118.87318999999999</v>
      </c>
      <c r="I89" s="69">
        <v>34.039319999999996</v>
      </c>
      <c r="J89" s="69">
        <v>-118.89497</v>
      </c>
    </row>
    <row r="90" spans="1:10" ht="12.75" customHeight="1">
      <c r="A90" s="69" t="s">
        <v>246</v>
      </c>
      <c r="B90" s="69" t="s">
        <v>321</v>
      </c>
      <c r="C90" s="69" t="s">
        <v>322</v>
      </c>
      <c r="D90" s="69" t="s">
        <v>31</v>
      </c>
      <c r="E90" s="69">
        <v>1</v>
      </c>
      <c r="F90" s="130">
        <v>2.0099999999999998</v>
      </c>
      <c r="G90" s="69">
        <v>33.71143</v>
      </c>
      <c r="H90" s="69">
        <v>-118.30371</v>
      </c>
      <c r="I90" s="69">
        <v>33.721969999999999</v>
      </c>
      <c r="J90" s="69">
        <v>-118.33311</v>
      </c>
    </row>
    <row r="91" spans="1:10" ht="12.75" customHeight="1">
      <c r="A91" s="69" t="s">
        <v>246</v>
      </c>
      <c r="B91" s="69" t="s">
        <v>323</v>
      </c>
      <c r="C91" s="69" t="s">
        <v>324</v>
      </c>
      <c r="D91" s="69" t="s">
        <v>31</v>
      </c>
      <c r="E91" s="69">
        <v>1</v>
      </c>
      <c r="F91" s="130">
        <v>2.79</v>
      </c>
      <c r="G91" s="69">
        <v>33.994950000000003</v>
      </c>
      <c r="H91" s="69">
        <v>-118.48457000000001</v>
      </c>
      <c r="I91" s="69">
        <v>34.025010000000002</v>
      </c>
      <c r="J91" s="69">
        <v>-118.51699000000001</v>
      </c>
    </row>
    <row r="92" spans="1:10" ht="12.75" customHeight="1">
      <c r="A92" s="69" t="s">
        <v>246</v>
      </c>
      <c r="B92" s="69" t="s">
        <v>325</v>
      </c>
      <c r="C92" s="69" t="s">
        <v>326</v>
      </c>
      <c r="D92" s="69" t="s">
        <v>31</v>
      </c>
      <c r="E92" s="69">
        <v>1</v>
      </c>
      <c r="F92" s="130">
        <v>0.57999999999999996</v>
      </c>
      <c r="G92" s="69">
        <v>34.041240000000002</v>
      </c>
      <c r="H92" s="69">
        <v>-118.56704999999999</v>
      </c>
      <c r="I92" s="69">
        <v>34.0398</v>
      </c>
      <c r="J92" s="69">
        <v>-118.57527</v>
      </c>
    </row>
    <row r="93" spans="1:10" ht="12.75" customHeight="1">
      <c r="A93" s="69" t="s">
        <v>246</v>
      </c>
      <c r="B93" s="69" t="s">
        <v>327</v>
      </c>
      <c r="C93" s="69" t="s">
        <v>328</v>
      </c>
      <c r="D93" s="69" t="s">
        <v>31</v>
      </c>
      <c r="E93" s="69">
        <v>1</v>
      </c>
      <c r="F93" s="130">
        <v>1.85</v>
      </c>
      <c r="G93" s="69">
        <v>34.025010000000002</v>
      </c>
      <c r="H93" s="69">
        <v>-118.51699000000001</v>
      </c>
      <c r="I93" s="69">
        <v>34.038260000000001</v>
      </c>
      <c r="J93" s="69">
        <v>-118.54405</v>
      </c>
    </row>
    <row r="94" spans="1:10" ht="12.75" customHeight="1">
      <c r="A94" s="69" t="s">
        <v>246</v>
      </c>
      <c r="B94" s="69" t="s">
        <v>329</v>
      </c>
      <c r="C94" s="69" t="s">
        <v>330</v>
      </c>
      <c r="D94" s="69" t="s">
        <v>31</v>
      </c>
      <c r="E94" s="69">
        <v>1</v>
      </c>
      <c r="F94" s="130">
        <v>0.11</v>
      </c>
      <c r="G94" s="69">
        <v>34.037790000000001</v>
      </c>
      <c r="H94" s="69">
        <v>-118.67464</v>
      </c>
      <c r="I94" s="69">
        <v>34.037089999999999</v>
      </c>
      <c r="J94" s="69">
        <v>-118.67637000000001</v>
      </c>
    </row>
    <row r="95" spans="1:10" ht="12.75" customHeight="1">
      <c r="A95" s="69" t="s">
        <v>246</v>
      </c>
      <c r="B95" s="69" t="s">
        <v>331</v>
      </c>
      <c r="C95" s="69" t="s">
        <v>332</v>
      </c>
      <c r="D95" s="69" t="s">
        <v>31</v>
      </c>
      <c r="E95" s="69">
        <v>1</v>
      </c>
      <c r="F95" s="130">
        <v>0.45</v>
      </c>
      <c r="G95" s="69">
        <v>34.039529999999999</v>
      </c>
      <c r="H95" s="69">
        <v>-118.57622000000001</v>
      </c>
      <c r="I95" s="69">
        <v>34.037860000000002</v>
      </c>
      <c r="J95" s="69">
        <v>-118.58329999999999</v>
      </c>
    </row>
    <row r="96" spans="1:10" ht="12.75" customHeight="1">
      <c r="A96" s="69" t="s">
        <v>246</v>
      </c>
      <c r="B96" s="69" t="s">
        <v>333</v>
      </c>
      <c r="C96" s="69" t="s">
        <v>334</v>
      </c>
      <c r="D96" s="69" t="s">
        <v>31</v>
      </c>
      <c r="E96" s="69">
        <v>1</v>
      </c>
      <c r="F96" s="130">
        <v>0.69</v>
      </c>
      <c r="G96" s="69">
        <v>33.804250000000003</v>
      </c>
      <c r="H96" s="69">
        <v>-118.39411</v>
      </c>
      <c r="I96" s="69">
        <v>33.81541</v>
      </c>
      <c r="J96" s="69">
        <v>-118.39125</v>
      </c>
    </row>
    <row r="97" spans="1:10" ht="12.75" customHeight="1">
      <c r="A97" s="69" t="s">
        <v>246</v>
      </c>
      <c r="B97" s="69" t="s">
        <v>335</v>
      </c>
      <c r="C97" s="69" t="s">
        <v>336</v>
      </c>
      <c r="D97" s="69" t="s">
        <v>31</v>
      </c>
      <c r="E97" s="69">
        <v>1</v>
      </c>
      <c r="F97" s="143">
        <v>0</v>
      </c>
      <c r="G97" s="69">
        <v>0</v>
      </c>
      <c r="H97" s="69">
        <v>0</v>
      </c>
      <c r="I97" s="69">
        <v>0</v>
      </c>
      <c r="J97" s="69">
        <v>0</v>
      </c>
    </row>
    <row r="98" spans="1:10" ht="12.75" customHeight="1">
      <c r="A98" s="69" t="s">
        <v>246</v>
      </c>
      <c r="B98" s="69" t="s">
        <v>337</v>
      </c>
      <c r="C98" s="69" t="s">
        <v>338</v>
      </c>
      <c r="D98" s="69" t="s">
        <v>31</v>
      </c>
      <c r="E98" s="69">
        <v>1</v>
      </c>
      <c r="F98" s="130">
        <v>2.7</v>
      </c>
      <c r="G98" s="69">
        <v>33.963990000000003</v>
      </c>
      <c r="H98" s="69">
        <v>-118.45959000000001</v>
      </c>
      <c r="I98" s="69">
        <v>33.994950000000003</v>
      </c>
      <c r="J98" s="69">
        <v>-118.48457999999999</v>
      </c>
    </row>
    <row r="99" spans="1:10" ht="18" customHeight="1">
      <c r="A99" s="69" t="s">
        <v>246</v>
      </c>
      <c r="B99" s="69" t="s">
        <v>339</v>
      </c>
      <c r="C99" s="69" t="s">
        <v>340</v>
      </c>
      <c r="D99" s="69" t="s">
        <v>31</v>
      </c>
      <c r="E99" s="69">
        <v>1</v>
      </c>
      <c r="F99" s="130">
        <v>1.39</v>
      </c>
      <c r="G99" s="69">
        <v>34.038260000000001</v>
      </c>
      <c r="H99" s="69">
        <v>-118.54405</v>
      </c>
      <c r="I99" s="69">
        <v>34.041240000000002</v>
      </c>
      <c r="J99" s="69">
        <v>-118.56704999999999</v>
      </c>
    </row>
    <row r="100" spans="1:10" ht="12.75" customHeight="1">
      <c r="A100" s="70" t="s">
        <v>246</v>
      </c>
      <c r="B100" s="70" t="s">
        <v>341</v>
      </c>
      <c r="C100" s="70" t="s">
        <v>342</v>
      </c>
      <c r="D100" s="70" t="s">
        <v>31</v>
      </c>
      <c r="E100" s="70">
        <v>1</v>
      </c>
      <c r="F100" s="133">
        <v>2.71</v>
      </c>
      <c r="G100" s="70">
        <v>34.001550000000002</v>
      </c>
      <c r="H100" s="70">
        <v>-118.80880999999999</v>
      </c>
      <c r="I100" s="70">
        <v>34.028959999999998</v>
      </c>
      <c r="J100" s="70">
        <v>-118.84254</v>
      </c>
    </row>
    <row r="101" spans="1:10" ht="12.75" customHeight="1">
      <c r="A101" s="32"/>
      <c r="B101" s="33">
        <f>COUNTA(B52:B100)</f>
        <v>49</v>
      </c>
      <c r="C101" s="32"/>
      <c r="D101" s="46"/>
      <c r="E101" s="74"/>
      <c r="F101" s="131">
        <f>SUM(F52:F100)</f>
        <v>52.175000000000004</v>
      </c>
      <c r="G101" s="46"/>
      <c r="H101" s="46"/>
      <c r="I101" s="46"/>
      <c r="J101" s="46"/>
    </row>
    <row r="102" spans="1:10" ht="12.75" customHeight="1">
      <c r="A102" s="32"/>
      <c r="B102" s="33"/>
      <c r="C102" s="32"/>
      <c r="D102" s="32"/>
      <c r="E102" s="74"/>
      <c r="F102" s="131"/>
      <c r="G102" s="32"/>
      <c r="H102" s="32"/>
      <c r="I102" s="32"/>
      <c r="J102" s="32"/>
    </row>
    <row r="103" spans="1:10" ht="12.75" customHeight="1">
      <c r="A103" s="69" t="s">
        <v>343</v>
      </c>
      <c r="B103" s="69" t="s">
        <v>344</v>
      </c>
      <c r="C103" s="69" t="s">
        <v>345</v>
      </c>
      <c r="D103" s="69" t="s">
        <v>31</v>
      </c>
      <c r="E103" s="69">
        <v>1</v>
      </c>
      <c r="F103" s="130">
        <v>2.0299999999999998</v>
      </c>
      <c r="G103" s="69">
        <v>37.908050000000003</v>
      </c>
      <c r="H103" s="69">
        <v>-122.68219999999999</v>
      </c>
      <c r="I103" s="69">
        <v>37.895899999999997</v>
      </c>
      <c r="J103" s="69">
        <v>-122.70983</v>
      </c>
    </row>
    <row r="104" spans="1:10" ht="12.75" customHeight="1">
      <c r="A104" s="69" t="s">
        <v>343</v>
      </c>
      <c r="B104" s="69" t="s">
        <v>346</v>
      </c>
      <c r="C104" s="69" t="s">
        <v>347</v>
      </c>
      <c r="D104" s="69" t="s">
        <v>31</v>
      </c>
      <c r="E104" s="69">
        <v>1</v>
      </c>
      <c r="F104" s="130">
        <v>0.56000000000000005</v>
      </c>
      <c r="G104" s="69">
        <v>38.114820000000002</v>
      </c>
      <c r="H104" s="69">
        <v>-122.86977</v>
      </c>
      <c r="I104" s="69">
        <v>38.108530000000002</v>
      </c>
      <c r="J104" s="69">
        <v>-122.86405000000001</v>
      </c>
    </row>
    <row r="105" spans="1:10" ht="12.75" customHeight="1">
      <c r="A105" s="69" t="s">
        <v>343</v>
      </c>
      <c r="B105" s="69" t="s">
        <v>348</v>
      </c>
      <c r="C105" s="69" t="s">
        <v>349</v>
      </c>
      <c r="D105" s="69" t="s">
        <v>31</v>
      </c>
      <c r="E105" s="69">
        <v>1</v>
      </c>
      <c r="F105" s="130">
        <v>0.28999999999999998</v>
      </c>
      <c r="G105" s="69">
        <v>38.00188</v>
      </c>
      <c r="H105" s="69">
        <v>-122.46165000000001</v>
      </c>
      <c r="I105" s="69">
        <v>37.998379999999997</v>
      </c>
      <c r="J105" s="69">
        <v>-122.45896999999999</v>
      </c>
    </row>
    <row r="106" spans="1:10" ht="12.75" customHeight="1">
      <c r="A106" s="69" t="s">
        <v>343</v>
      </c>
      <c r="B106" s="69" t="s">
        <v>350</v>
      </c>
      <c r="C106" s="69" t="s">
        <v>351</v>
      </c>
      <c r="D106" s="69" t="s">
        <v>31</v>
      </c>
      <c r="E106" s="69">
        <v>1</v>
      </c>
      <c r="F106" s="130">
        <v>0.69</v>
      </c>
      <c r="G106" s="69">
        <v>38.244050000000001</v>
      </c>
      <c r="H106" s="69">
        <v>-122.96812</v>
      </c>
      <c r="I106" s="69">
        <v>38.250950000000003</v>
      </c>
      <c r="J106" s="69">
        <v>-122.96772</v>
      </c>
    </row>
    <row r="107" spans="1:10" ht="12.75" customHeight="1">
      <c r="A107" s="69" t="s">
        <v>343</v>
      </c>
      <c r="B107" s="69" t="s">
        <v>352</v>
      </c>
      <c r="C107" s="69" t="s">
        <v>353</v>
      </c>
      <c r="D107" s="69" t="s">
        <v>31</v>
      </c>
      <c r="E107" s="69">
        <v>1</v>
      </c>
      <c r="F107" s="130">
        <v>0.14000000000000001</v>
      </c>
      <c r="G107" s="69">
        <v>38.027720000000002</v>
      </c>
      <c r="H107" s="69">
        <v>-122.95957</v>
      </c>
      <c r="I107" s="69">
        <v>38.026649999999997</v>
      </c>
      <c r="J107" s="69">
        <v>-122.96195</v>
      </c>
    </row>
    <row r="108" spans="1:10" ht="12.75" customHeight="1">
      <c r="A108" s="69" t="s">
        <v>343</v>
      </c>
      <c r="B108" s="69" t="s">
        <v>354</v>
      </c>
      <c r="C108" s="69" t="s">
        <v>355</v>
      </c>
      <c r="D108" s="69" t="s">
        <v>31</v>
      </c>
      <c r="E108" s="69">
        <v>1</v>
      </c>
      <c r="F108" s="130">
        <v>0.5</v>
      </c>
      <c r="G108" s="69">
        <v>37.832129999999999</v>
      </c>
      <c r="H108" s="69">
        <v>-122.47341</v>
      </c>
      <c r="I108" s="69">
        <v>37.832000000000001</v>
      </c>
      <c r="J108" s="69">
        <v>-122.47763999999999</v>
      </c>
    </row>
    <row r="109" spans="1:10" ht="12.75" customHeight="1">
      <c r="A109" s="69" t="s">
        <v>343</v>
      </c>
      <c r="B109" s="69" t="s">
        <v>356</v>
      </c>
      <c r="C109" s="69" t="s">
        <v>357</v>
      </c>
      <c r="D109" s="69" t="s">
        <v>31</v>
      </c>
      <c r="E109" s="69">
        <v>1</v>
      </c>
      <c r="F109" s="130">
        <v>0.5</v>
      </c>
      <c r="G109" s="69">
        <v>37.8337</v>
      </c>
      <c r="H109" s="69">
        <v>-122.47398</v>
      </c>
      <c r="I109" s="69">
        <v>37.833069999999999</v>
      </c>
      <c r="J109" s="69">
        <v>-122.47808000000001</v>
      </c>
    </row>
    <row r="110" spans="1:10" ht="12.75" customHeight="1">
      <c r="A110" s="69" t="s">
        <v>343</v>
      </c>
      <c r="B110" s="69" t="s">
        <v>358</v>
      </c>
      <c r="C110" s="69" t="s">
        <v>359</v>
      </c>
      <c r="D110" s="69" t="s">
        <v>31</v>
      </c>
      <c r="E110" s="69">
        <v>1</v>
      </c>
      <c r="F110" s="130">
        <v>0.5</v>
      </c>
      <c r="G110" s="69">
        <v>37.8337</v>
      </c>
      <c r="H110" s="69">
        <v>-122.47398</v>
      </c>
      <c r="I110" s="69">
        <v>37.833069999999999</v>
      </c>
      <c r="J110" s="69">
        <v>-122.47808000000001</v>
      </c>
    </row>
    <row r="111" spans="1:10" ht="12.75" customHeight="1">
      <c r="A111" s="69" t="s">
        <v>343</v>
      </c>
      <c r="B111" s="69" t="s">
        <v>360</v>
      </c>
      <c r="C111" s="69" t="s">
        <v>361</v>
      </c>
      <c r="D111" s="69" t="s">
        <v>31</v>
      </c>
      <c r="E111" s="69">
        <v>1</v>
      </c>
      <c r="F111" s="130">
        <v>0.74</v>
      </c>
      <c r="G111" s="69">
        <v>38.108530000000002</v>
      </c>
      <c r="H111" s="69">
        <v>-122.86405000000001</v>
      </c>
      <c r="I111" s="69">
        <v>38.10125</v>
      </c>
      <c r="J111" s="69">
        <v>-122.85545</v>
      </c>
    </row>
    <row r="112" spans="1:10" ht="12.75" customHeight="1">
      <c r="A112" s="69" t="s">
        <v>343</v>
      </c>
      <c r="B112" s="69" t="s">
        <v>362</v>
      </c>
      <c r="C112" s="69" t="s">
        <v>363</v>
      </c>
      <c r="D112" s="69" t="s">
        <v>31</v>
      </c>
      <c r="E112" s="69">
        <v>1</v>
      </c>
      <c r="F112" s="130">
        <v>1.57</v>
      </c>
      <c r="G112" s="69">
        <v>38.141970000000001</v>
      </c>
      <c r="H112" s="69">
        <v>-122.89807999999999</v>
      </c>
      <c r="I112" s="69">
        <v>38.126350000000002</v>
      </c>
      <c r="J112" s="69">
        <v>-122.88292</v>
      </c>
    </row>
    <row r="113" spans="1:10" ht="12.75" customHeight="1">
      <c r="A113" s="69" t="s">
        <v>343</v>
      </c>
      <c r="B113" s="69" t="s">
        <v>364</v>
      </c>
      <c r="C113" s="69" t="s">
        <v>365</v>
      </c>
      <c r="D113" s="69" t="s">
        <v>31</v>
      </c>
      <c r="E113" s="69">
        <v>1</v>
      </c>
      <c r="F113" s="130">
        <v>1.69</v>
      </c>
      <c r="G113" s="69">
        <v>38.23122</v>
      </c>
      <c r="H113" s="69">
        <v>-122.96314</v>
      </c>
      <c r="I113" s="69">
        <v>38.244070000000001</v>
      </c>
      <c r="J113" s="69">
        <v>-122.96942</v>
      </c>
    </row>
    <row r="114" spans="1:10" ht="12.75" customHeight="1">
      <c r="A114" s="69" t="s">
        <v>343</v>
      </c>
      <c r="B114" s="69" t="s">
        <v>366</v>
      </c>
      <c r="C114" s="69" t="s">
        <v>367</v>
      </c>
      <c r="D114" s="69" t="s">
        <v>31</v>
      </c>
      <c r="E114" s="69">
        <v>1</v>
      </c>
      <c r="F114" s="130">
        <v>5.19</v>
      </c>
      <c r="G114" s="69">
        <v>38.00947</v>
      </c>
      <c r="H114" s="69">
        <v>-122.84405</v>
      </c>
      <c r="I114" s="69">
        <v>38.033180000000002</v>
      </c>
      <c r="J114" s="69">
        <v>-122.93112000000001</v>
      </c>
    </row>
    <row r="115" spans="1:10" ht="12.75" customHeight="1">
      <c r="A115" s="69" t="s">
        <v>343</v>
      </c>
      <c r="B115" s="69" t="s">
        <v>368</v>
      </c>
      <c r="C115" s="69" t="s">
        <v>369</v>
      </c>
      <c r="D115" s="69" t="s">
        <v>31</v>
      </c>
      <c r="E115" s="69">
        <v>1</v>
      </c>
      <c r="F115" s="130">
        <v>0.5</v>
      </c>
      <c r="G115" s="69">
        <v>38.164920000000002</v>
      </c>
      <c r="H115" s="69">
        <v>-122.91522999999999</v>
      </c>
      <c r="I115" s="69">
        <v>38.159680000000002</v>
      </c>
      <c r="J115" s="69">
        <v>-122.91146999999999</v>
      </c>
    </row>
    <row r="116" spans="1:10" ht="12.75" customHeight="1">
      <c r="A116" s="69" t="s">
        <v>343</v>
      </c>
      <c r="B116" s="69" t="s">
        <v>370</v>
      </c>
      <c r="C116" s="69" t="s">
        <v>371</v>
      </c>
      <c r="D116" s="69" t="s">
        <v>31</v>
      </c>
      <c r="E116" s="69">
        <v>1</v>
      </c>
      <c r="F116" s="130">
        <v>0.8</v>
      </c>
      <c r="G116" s="69">
        <v>37.997500000000002</v>
      </c>
      <c r="H116" s="69">
        <v>-122.45658</v>
      </c>
      <c r="I116" s="69">
        <v>37.989730000000002</v>
      </c>
      <c r="J116" s="69">
        <v>-122.44923</v>
      </c>
    </row>
    <row r="117" spans="1:10" ht="12.75" customHeight="1">
      <c r="A117" s="69" t="s">
        <v>343</v>
      </c>
      <c r="B117" s="69" t="s">
        <v>372</v>
      </c>
      <c r="C117" s="69" t="s">
        <v>373</v>
      </c>
      <c r="D117" s="69" t="s">
        <v>31</v>
      </c>
      <c r="E117" s="69">
        <v>1</v>
      </c>
      <c r="F117" s="130">
        <v>0.3</v>
      </c>
      <c r="G117" s="69">
        <v>38.198500000000003</v>
      </c>
      <c r="H117" s="69">
        <v>-122.92067</v>
      </c>
      <c r="I117" s="69">
        <v>38.201250000000002</v>
      </c>
      <c r="J117" s="69">
        <v>-122.92162</v>
      </c>
    </row>
    <row r="118" spans="1:10" ht="12.75" customHeight="1">
      <c r="A118" s="69" t="s">
        <v>343</v>
      </c>
      <c r="B118" s="69" t="s">
        <v>374</v>
      </c>
      <c r="C118" s="69" t="s">
        <v>375</v>
      </c>
      <c r="D118" s="69" t="s">
        <v>31</v>
      </c>
      <c r="E118" s="69">
        <v>1</v>
      </c>
      <c r="F118" s="130">
        <v>0.54</v>
      </c>
      <c r="G118" s="69">
        <v>38.107329999999997</v>
      </c>
      <c r="H118" s="69">
        <v>-122.8442</v>
      </c>
      <c r="I118" s="69">
        <v>38.10745</v>
      </c>
      <c r="J118" s="69">
        <v>-122.85183000000001</v>
      </c>
    </row>
    <row r="119" spans="1:10" ht="12.75" customHeight="1">
      <c r="A119" s="69" t="s">
        <v>343</v>
      </c>
      <c r="B119" s="69" t="s">
        <v>376</v>
      </c>
      <c r="C119" s="69" t="s">
        <v>377</v>
      </c>
      <c r="D119" s="69" t="s">
        <v>31</v>
      </c>
      <c r="E119" s="69">
        <v>1</v>
      </c>
      <c r="F119" s="130">
        <v>0.41</v>
      </c>
      <c r="G119" s="69">
        <v>37.85754</v>
      </c>
      <c r="H119" s="69">
        <v>-122.57415</v>
      </c>
      <c r="I119" s="69">
        <v>37.859369999999998</v>
      </c>
      <c r="J119" s="69">
        <v>-122.58056999999999</v>
      </c>
    </row>
    <row r="120" spans="1:10" ht="12.75" customHeight="1">
      <c r="A120" s="69" t="s">
        <v>343</v>
      </c>
      <c r="B120" s="69" t="s">
        <v>378</v>
      </c>
      <c r="C120" s="69" t="s">
        <v>379</v>
      </c>
      <c r="D120" s="69" t="s">
        <v>31</v>
      </c>
      <c r="E120" s="69">
        <v>1</v>
      </c>
      <c r="F120" s="130">
        <v>0.41</v>
      </c>
      <c r="G120" s="69">
        <v>37.856769999999997</v>
      </c>
      <c r="H120" s="69">
        <v>-122.57378</v>
      </c>
      <c r="I120" s="69">
        <v>37.859250000000003</v>
      </c>
      <c r="J120" s="69">
        <v>-122.58056999999999</v>
      </c>
    </row>
    <row r="121" spans="1:10" ht="12.75" customHeight="1">
      <c r="A121" s="69" t="s">
        <v>343</v>
      </c>
      <c r="B121" s="69" t="s">
        <v>380</v>
      </c>
      <c r="C121" s="69" t="s">
        <v>381</v>
      </c>
      <c r="D121" s="69" t="s">
        <v>31</v>
      </c>
      <c r="E121" s="69">
        <v>1</v>
      </c>
      <c r="F121" s="130">
        <v>0.41</v>
      </c>
      <c r="G121" s="69">
        <v>37.856769999999997</v>
      </c>
      <c r="H121" s="69">
        <v>-122.57378</v>
      </c>
      <c r="I121" s="69">
        <v>37.859250000000003</v>
      </c>
      <c r="J121" s="69">
        <v>-122.58056999999999</v>
      </c>
    </row>
    <row r="122" spans="1:10" ht="12.75" customHeight="1">
      <c r="A122" s="69" t="s">
        <v>343</v>
      </c>
      <c r="B122" s="69" t="s">
        <v>382</v>
      </c>
      <c r="C122" s="69" t="s">
        <v>383</v>
      </c>
      <c r="D122" s="69" t="s">
        <v>31</v>
      </c>
      <c r="E122" s="69">
        <v>1</v>
      </c>
      <c r="F122" s="130">
        <v>0.16</v>
      </c>
      <c r="G122" s="69">
        <v>37.894019999999998</v>
      </c>
      <c r="H122" s="69">
        <v>-122.45768</v>
      </c>
      <c r="I122" s="69">
        <v>37.893900000000002</v>
      </c>
      <c r="J122" s="69">
        <v>-122.45547999999999</v>
      </c>
    </row>
    <row r="123" spans="1:10" ht="12.75" customHeight="1">
      <c r="A123" s="69" t="s">
        <v>343</v>
      </c>
      <c r="B123" s="69" t="s">
        <v>384</v>
      </c>
      <c r="C123" s="69" t="s">
        <v>385</v>
      </c>
      <c r="D123" s="69" t="s">
        <v>31</v>
      </c>
      <c r="E123" s="69">
        <v>1</v>
      </c>
      <c r="F123" s="130">
        <v>0.44</v>
      </c>
      <c r="G123" s="69">
        <v>37.827419999999996</v>
      </c>
      <c r="H123" s="69">
        <v>-122.53447</v>
      </c>
      <c r="I123" s="69">
        <v>37.831989999999998</v>
      </c>
      <c r="J123" s="69">
        <v>-122.53993</v>
      </c>
    </row>
    <row r="124" spans="1:10" ht="12.75" customHeight="1">
      <c r="A124" s="69" t="s">
        <v>343</v>
      </c>
      <c r="B124" s="69" t="s">
        <v>386</v>
      </c>
      <c r="C124" s="69" t="s">
        <v>387</v>
      </c>
      <c r="D124" s="69" t="s">
        <v>31</v>
      </c>
      <c r="E124" s="69">
        <v>1</v>
      </c>
      <c r="F124" s="130">
        <v>0.44</v>
      </c>
      <c r="G124" s="69">
        <v>37.824599999999997</v>
      </c>
      <c r="H124" s="69">
        <v>-122.53489999999999</v>
      </c>
      <c r="I124" s="69">
        <v>37.831919999999997</v>
      </c>
      <c r="J124" s="69">
        <v>-122.54015</v>
      </c>
    </row>
    <row r="125" spans="1:10" ht="12.75" customHeight="1">
      <c r="A125" s="69" t="s">
        <v>343</v>
      </c>
      <c r="B125" s="69" t="s">
        <v>388</v>
      </c>
      <c r="C125" s="69" t="s">
        <v>389</v>
      </c>
      <c r="D125" s="69" t="s">
        <v>31</v>
      </c>
      <c r="E125" s="69">
        <v>1</v>
      </c>
      <c r="F125" s="130">
        <v>0.44</v>
      </c>
      <c r="G125" s="69">
        <v>37.824599999999997</v>
      </c>
      <c r="H125" s="69">
        <v>-122.53489999999999</v>
      </c>
      <c r="I125" s="69">
        <v>37.831919999999997</v>
      </c>
      <c r="J125" s="69">
        <v>-122.54015</v>
      </c>
    </row>
    <row r="126" spans="1:10" ht="12.75" customHeight="1">
      <c r="A126" s="69" t="s">
        <v>343</v>
      </c>
      <c r="B126" s="69" t="s">
        <v>390</v>
      </c>
      <c r="C126" s="69" t="s">
        <v>391</v>
      </c>
      <c r="D126" s="69" t="s">
        <v>31</v>
      </c>
      <c r="E126" s="69">
        <v>1</v>
      </c>
      <c r="F126" s="130">
        <v>0.08</v>
      </c>
      <c r="G126" s="69">
        <v>37.863970000000002</v>
      </c>
      <c r="H126" s="69">
        <v>-122.48981999999999</v>
      </c>
      <c r="I126" s="69">
        <v>37.863779999999998</v>
      </c>
      <c r="J126" s="69">
        <v>-122.48872</v>
      </c>
    </row>
    <row r="127" spans="1:10" ht="12.75" customHeight="1">
      <c r="A127" s="69" t="s">
        <v>343</v>
      </c>
      <c r="B127" s="69" t="s">
        <v>392</v>
      </c>
      <c r="C127" s="69" t="s">
        <v>393</v>
      </c>
      <c r="D127" s="69" t="s">
        <v>31</v>
      </c>
      <c r="E127" s="69">
        <v>1</v>
      </c>
      <c r="F127" s="130">
        <v>1.1399999999999999</v>
      </c>
      <c r="G127" s="69">
        <v>38.126350000000002</v>
      </c>
      <c r="H127" s="69">
        <v>-122.88292</v>
      </c>
      <c r="I127" s="69">
        <v>38.114820000000002</v>
      </c>
      <c r="J127" s="69">
        <v>-122.86977</v>
      </c>
    </row>
    <row r="128" spans="1:10" ht="12.75" customHeight="1">
      <c r="A128" s="69" t="s">
        <v>343</v>
      </c>
      <c r="B128" s="69" t="s">
        <v>394</v>
      </c>
      <c r="C128" s="69" t="s">
        <v>395</v>
      </c>
      <c r="D128" s="69" t="s">
        <v>31</v>
      </c>
      <c r="E128" s="69">
        <v>1</v>
      </c>
      <c r="F128" s="130">
        <v>2.75</v>
      </c>
      <c r="G128" s="69">
        <v>37.892200000000003</v>
      </c>
      <c r="H128" s="69">
        <v>-122.63594999999999</v>
      </c>
      <c r="I128" s="69">
        <v>37.908459999999998</v>
      </c>
      <c r="J128" s="69">
        <v>-122.68147</v>
      </c>
    </row>
    <row r="129" spans="1:10" ht="12.75" customHeight="1">
      <c r="A129" s="69" t="s">
        <v>343</v>
      </c>
      <c r="B129" s="69" t="s">
        <v>396</v>
      </c>
      <c r="C129" s="69" t="s">
        <v>397</v>
      </c>
      <c r="D129" s="69" t="s">
        <v>31</v>
      </c>
      <c r="E129" s="69">
        <v>1</v>
      </c>
      <c r="F129" s="130">
        <v>2.75</v>
      </c>
      <c r="G129" s="69">
        <v>37.89105</v>
      </c>
      <c r="H129" s="69">
        <v>-122.63464999999999</v>
      </c>
      <c r="I129" s="69">
        <v>37.908230000000003</v>
      </c>
      <c r="J129" s="69">
        <v>-122.68078</v>
      </c>
    </row>
    <row r="130" spans="1:10" ht="12.75" customHeight="1">
      <c r="A130" s="70" t="s">
        <v>343</v>
      </c>
      <c r="B130" s="70" t="s">
        <v>398</v>
      </c>
      <c r="C130" s="70" t="s">
        <v>399</v>
      </c>
      <c r="D130" s="70" t="s">
        <v>31</v>
      </c>
      <c r="E130" s="70">
        <v>1</v>
      </c>
      <c r="F130" s="133">
        <v>2.75</v>
      </c>
      <c r="G130" s="70">
        <v>37.89105</v>
      </c>
      <c r="H130" s="70">
        <v>-122.63464999999999</v>
      </c>
      <c r="I130" s="70">
        <v>37.908230000000003</v>
      </c>
      <c r="J130" s="70">
        <v>-122.68078</v>
      </c>
    </row>
    <row r="131" spans="1:10" ht="12.75" customHeight="1">
      <c r="A131" s="32"/>
      <c r="B131" s="33">
        <f>COUNTA(B103:B130)</f>
        <v>28</v>
      </c>
      <c r="C131" s="32"/>
      <c r="D131" s="32"/>
      <c r="E131" s="74"/>
      <c r="F131" s="131">
        <f>SUM(F103:F130)</f>
        <v>28.720000000000006</v>
      </c>
      <c r="G131" s="32"/>
      <c r="H131" s="32"/>
      <c r="I131" s="32"/>
      <c r="J131" s="32"/>
    </row>
    <row r="132" spans="1:10" ht="12.75" customHeight="1">
      <c r="A132" s="32"/>
      <c r="B132" s="33"/>
      <c r="C132" s="32"/>
      <c r="D132" s="32"/>
      <c r="E132" s="74"/>
      <c r="F132" s="131"/>
      <c r="G132" s="32"/>
      <c r="H132" s="32"/>
      <c r="I132" s="32"/>
      <c r="J132" s="32"/>
    </row>
    <row r="133" spans="1:10" ht="12.75" customHeight="1">
      <c r="A133" s="69" t="s">
        <v>400</v>
      </c>
      <c r="B133" s="69" t="s">
        <v>401</v>
      </c>
      <c r="C133" s="69" t="s">
        <v>402</v>
      </c>
      <c r="D133" s="69" t="s">
        <v>31</v>
      </c>
      <c r="E133" s="69">
        <v>1</v>
      </c>
      <c r="F133" s="130">
        <v>0.11</v>
      </c>
      <c r="G133" s="69">
        <v>39.226419999999997</v>
      </c>
      <c r="H133" s="69">
        <v>-123.76988</v>
      </c>
      <c r="I133" s="69">
        <v>39.227989999999998</v>
      </c>
      <c r="J133" s="69">
        <v>-123.7696</v>
      </c>
    </row>
    <row r="134" spans="1:10" ht="12.75" customHeight="1">
      <c r="A134" s="69" t="s">
        <v>400</v>
      </c>
      <c r="B134" s="69" t="s">
        <v>403</v>
      </c>
      <c r="C134" s="69" t="s">
        <v>404</v>
      </c>
      <c r="D134" s="69" t="s">
        <v>31</v>
      </c>
      <c r="E134" s="69">
        <v>1</v>
      </c>
      <c r="F134" s="130">
        <v>0.42</v>
      </c>
      <c r="G134" s="69">
        <v>38.800559999999997</v>
      </c>
      <c r="H134" s="69">
        <v>-123.57699</v>
      </c>
      <c r="I134" s="69">
        <v>38.802410000000002</v>
      </c>
      <c r="J134" s="69">
        <v>-123.58387999999999</v>
      </c>
    </row>
    <row r="135" spans="1:10" ht="12.75" customHeight="1">
      <c r="A135" s="69" t="s">
        <v>400</v>
      </c>
      <c r="B135" s="69" t="s">
        <v>405</v>
      </c>
      <c r="C135" s="69" t="s">
        <v>406</v>
      </c>
      <c r="D135" s="69" t="s">
        <v>31</v>
      </c>
      <c r="E135" s="69">
        <v>1</v>
      </c>
      <c r="F135" s="130">
        <v>0.31</v>
      </c>
      <c r="G135" s="69">
        <v>38.911969999999997</v>
      </c>
      <c r="H135" s="69">
        <v>-123.71162</v>
      </c>
      <c r="I135" s="69">
        <v>38.914340000000003</v>
      </c>
      <c r="J135" s="69">
        <v>-123.71001</v>
      </c>
    </row>
    <row r="136" spans="1:10" ht="12.75" customHeight="1">
      <c r="A136" s="69" t="s">
        <v>400</v>
      </c>
      <c r="B136" s="69" t="s">
        <v>407</v>
      </c>
      <c r="C136" s="69" t="s">
        <v>408</v>
      </c>
      <c r="D136" s="69" t="s">
        <v>31</v>
      </c>
      <c r="E136" s="69">
        <v>1</v>
      </c>
      <c r="F136" s="130">
        <v>0.63</v>
      </c>
      <c r="G136" s="69">
        <v>39.300269999999998</v>
      </c>
      <c r="H136" s="69">
        <v>-123.79581</v>
      </c>
      <c r="I136" s="69">
        <v>39.30312</v>
      </c>
      <c r="J136" s="69">
        <v>-123.80471</v>
      </c>
    </row>
    <row r="137" spans="1:10" ht="12.75" customHeight="1">
      <c r="A137" s="69" t="s">
        <v>400</v>
      </c>
      <c r="B137" s="69" t="s">
        <v>409</v>
      </c>
      <c r="C137" s="69" t="s">
        <v>410</v>
      </c>
      <c r="D137" s="69" t="s">
        <v>31</v>
      </c>
      <c r="E137" s="69">
        <v>1</v>
      </c>
      <c r="F137" s="130">
        <v>0.14000000000000001</v>
      </c>
      <c r="G137" s="69">
        <v>39.360410000000002</v>
      </c>
      <c r="H137" s="69">
        <v>-123.819</v>
      </c>
      <c r="I137" s="69">
        <v>39.362009999999998</v>
      </c>
      <c r="J137" s="69">
        <v>-123.81761</v>
      </c>
    </row>
    <row r="138" spans="1:10" ht="12.75" customHeight="1">
      <c r="A138" s="69" t="s">
        <v>400</v>
      </c>
      <c r="B138" s="69" t="s">
        <v>411</v>
      </c>
      <c r="C138" s="69" t="s">
        <v>412</v>
      </c>
      <c r="D138" s="69" t="s">
        <v>31</v>
      </c>
      <c r="E138" s="69">
        <v>1</v>
      </c>
      <c r="F138" s="130">
        <v>1.2</v>
      </c>
      <c r="G138" s="69">
        <v>39.609560000000002</v>
      </c>
      <c r="H138" s="69">
        <v>-123.78413999999999</v>
      </c>
      <c r="I138" s="69">
        <v>39.624279999999999</v>
      </c>
      <c r="J138" s="69">
        <v>-123.78422999999999</v>
      </c>
    </row>
    <row r="139" spans="1:10" ht="12.75" customHeight="1">
      <c r="A139" s="69" t="s">
        <v>400</v>
      </c>
      <c r="B139" s="69" t="s">
        <v>413</v>
      </c>
      <c r="C139" s="69" t="s">
        <v>414</v>
      </c>
      <c r="D139" s="69" t="s">
        <v>31</v>
      </c>
      <c r="E139" s="69">
        <v>1</v>
      </c>
      <c r="F139" s="130">
        <v>0.38</v>
      </c>
      <c r="G139" s="69">
        <v>39.124459999999999</v>
      </c>
      <c r="H139" s="69">
        <v>-123.71805000000001</v>
      </c>
      <c r="I139" s="69">
        <v>39.129280000000001</v>
      </c>
      <c r="J139" s="69">
        <v>-123.71902</v>
      </c>
    </row>
    <row r="140" spans="1:10" ht="12.75" customHeight="1">
      <c r="A140" s="69" t="s">
        <v>400</v>
      </c>
      <c r="B140" s="69" t="s">
        <v>415</v>
      </c>
      <c r="C140" s="69" t="s">
        <v>416</v>
      </c>
      <c r="D140" s="69" t="s">
        <v>31</v>
      </c>
      <c r="E140" s="69">
        <v>1</v>
      </c>
      <c r="F140" s="130">
        <v>0.71</v>
      </c>
      <c r="G140" s="69">
        <v>38.759740000000001</v>
      </c>
      <c r="H140" s="69">
        <v>-123.53155</v>
      </c>
      <c r="I140" s="69">
        <v>38.769469999999998</v>
      </c>
      <c r="J140" s="69">
        <v>-123.53485999999999</v>
      </c>
    </row>
    <row r="141" spans="1:10" ht="12.75" customHeight="1">
      <c r="A141" s="69" t="s">
        <v>400</v>
      </c>
      <c r="B141" s="69" t="s">
        <v>417</v>
      </c>
      <c r="C141" s="69" t="s">
        <v>418</v>
      </c>
      <c r="D141" s="69" t="s">
        <v>31</v>
      </c>
      <c r="E141" s="69">
        <v>1</v>
      </c>
      <c r="F141" s="130">
        <v>0.13</v>
      </c>
      <c r="G141" s="69">
        <v>39.416690000000003</v>
      </c>
      <c r="H141" s="69">
        <v>-123.81326</v>
      </c>
      <c r="I141" s="69">
        <v>39.41827</v>
      </c>
      <c r="J141" s="69">
        <v>-123.81309</v>
      </c>
    </row>
    <row r="142" spans="1:10" ht="12.75" customHeight="1">
      <c r="A142" s="69" t="s">
        <v>400</v>
      </c>
      <c r="B142" s="69" t="s">
        <v>419</v>
      </c>
      <c r="C142" s="69" t="s">
        <v>420</v>
      </c>
      <c r="D142" s="69" t="s">
        <v>31</v>
      </c>
      <c r="E142" s="69">
        <v>1</v>
      </c>
      <c r="F142" s="130">
        <v>1.35</v>
      </c>
      <c r="G142" s="69">
        <v>39.004919999999998</v>
      </c>
      <c r="H142" s="69">
        <v>-123.69677</v>
      </c>
      <c r="I142" s="69">
        <v>39.02384</v>
      </c>
      <c r="J142" s="69">
        <v>-123.69125</v>
      </c>
    </row>
    <row r="143" spans="1:10" ht="12.75" customHeight="1">
      <c r="A143" s="69" t="s">
        <v>400</v>
      </c>
      <c r="B143" s="69" t="s">
        <v>421</v>
      </c>
      <c r="C143" s="69" t="s">
        <v>422</v>
      </c>
      <c r="D143" s="69" t="s">
        <v>31</v>
      </c>
      <c r="E143" s="69">
        <v>1</v>
      </c>
      <c r="F143" s="130">
        <v>0.13</v>
      </c>
      <c r="G143" s="69">
        <v>39.376359999999998</v>
      </c>
      <c r="H143" s="69">
        <v>-123.81883999999999</v>
      </c>
      <c r="I143" s="69">
        <v>39.37744</v>
      </c>
      <c r="J143" s="69">
        <v>-123.81828</v>
      </c>
    </row>
    <row r="144" spans="1:10" ht="12.75" customHeight="1">
      <c r="A144" s="69" t="s">
        <v>400</v>
      </c>
      <c r="B144" s="69" t="s">
        <v>423</v>
      </c>
      <c r="C144" s="69" t="s">
        <v>424</v>
      </c>
      <c r="D144" s="69" t="s">
        <v>31</v>
      </c>
      <c r="E144" s="69">
        <v>1</v>
      </c>
      <c r="F144" s="130">
        <v>1.1299999999999999</v>
      </c>
      <c r="G144" s="69">
        <v>39.489429999999999</v>
      </c>
      <c r="H144" s="69">
        <v>-123.79989</v>
      </c>
      <c r="I144" s="69">
        <v>39.502220000000001</v>
      </c>
      <c r="J144" s="69">
        <v>-123.78805</v>
      </c>
    </row>
    <row r="145" spans="1:10" ht="12.75" customHeight="1">
      <c r="A145" s="69" t="s">
        <v>400</v>
      </c>
      <c r="B145" s="69" t="s">
        <v>425</v>
      </c>
      <c r="C145" s="69" t="s">
        <v>426</v>
      </c>
      <c r="D145" s="69" t="s">
        <v>31</v>
      </c>
      <c r="E145" s="69">
        <v>1</v>
      </c>
      <c r="F145" s="130">
        <v>4.0599999999999996</v>
      </c>
      <c r="G145" s="69">
        <v>38.954819999999998</v>
      </c>
      <c r="H145" s="69">
        <v>-123.73353</v>
      </c>
      <c r="I145" s="69">
        <v>39.004919999999998</v>
      </c>
      <c r="J145" s="69">
        <v>-123.69677</v>
      </c>
    </row>
    <row r="146" spans="1:10" ht="12.75" customHeight="1">
      <c r="A146" s="69" t="s">
        <v>400</v>
      </c>
      <c r="B146" s="69" t="s">
        <v>427</v>
      </c>
      <c r="C146" s="69" t="s">
        <v>428</v>
      </c>
      <c r="D146" s="69" t="s">
        <v>31</v>
      </c>
      <c r="E146" s="69">
        <v>1</v>
      </c>
      <c r="F146" s="130">
        <v>0.48</v>
      </c>
      <c r="G146" s="69">
        <v>39.187489999999997</v>
      </c>
      <c r="H146" s="69">
        <v>-123.75751</v>
      </c>
      <c r="I146" s="69">
        <v>39.191809999999997</v>
      </c>
      <c r="J146" s="69">
        <v>-123.76318000000001</v>
      </c>
    </row>
    <row r="147" spans="1:10" ht="12.75" customHeight="1">
      <c r="A147" s="69" t="s">
        <v>400</v>
      </c>
      <c r="B147" s="69" t="s">
        <v>429</v>
      </c>
      <c r="C147" s="69" t="s">
        <v>430</v>
      </c>
      <c r="D147" s="69" t="s">
        <v>31</v>
      </c>
      <c r="E147" s="69">
        <v>1</v>
      </c>
      <c r="F147" s="130">
        <v>0.39</v>
      </c>
      <c r="G147" s="69">
        <v>39.428130000000003</v>
      </c>
      <c r="H147" s="69">
        <v>-123.80954</v>
      </c>
      <c r="I147" s="69">
        <v>39.430750000000003</v>
      </c>
      <c r="J147" s="69">
        <v>-123.81099</v>
      </c>
    </row>
    <row r="148" spans="1:10" ht="12.75" customHeight="1">
      <c r="A148" s="69" t="s">
        <v>400</v>
      </c>
      <c r="B148" s="69" t="s">
        <v>431</v>
      </c>
      <c r="C148" s="69" t="s">
        <v>432</v>
      </c>
      <c r="D148" s="69" t="s">
        <v>31</v>
      </c>
      <c r="E148" s="69">
        <v>1</v>
      </c>
      <c r="F148" s="130">
        <v>0.17</v>
      </c>
      <c r="G148" s="69">
        <v>39.459009999999999</v>
      </c>
      <c r="H148" s="69">
        <v>-123.80928</v>
      </c>
      <c r="I148" s="69">
        <v>39.461120000000001</v>
      </c>
      <c r="J148" s="69">
        <v>-123.80889999999999</v>
      </c>
    </row>
    <row r="149" spans="1:10" ht="12.75" customHeight="1">
      <c r="A149" s="69" t="s">
        <v>400</v>
      </c>
      <c r="B149" s="69" t="s">
        <v>433</v>
      </c>
      <c r="C149" s="69" t="s">
        <v>434</v>
      </c>
      <c r="D149" s="69" t="s">
        <v>31</v>
      </c>
      <c r="E149" s="69">
        <v>1</v>
      </c>
      <c r="F149" s="130">
        <v>0.04</v>
      </c>
      <c r="G149" s="69">
        <v>39.329059999999998</v>
      </c>
      <c r="H149" s="69">
        <v>-123.80499</v>
      </c>
      <c r="I149" s="69">
        <v>39.329470000000001</v>
      </c>
      <c r="J149" s="69">
        <v>-123.80531999999999</v>
      </c>
    </row>
    <row r="150" spans="1:10" ht="12.75" customHeight="1">
      <c r="A150" s="69" t="s">
        <v>400</v>
      </c>
      <c r="B150" s="69" t="s">
        <v>435</v>
      </c>
      <c r="C150" s="69" t="s">
        <v>436</v>
      </c>
      <c r="D150" s="69" t="s">
        <v>31</v>
      </c>
      <c r="E150" s="69">
        <v>1</v>
      </c>
      <c r="F150" s="130">
        <v>0.17</v>
      </c>
      <c r="G150" s="69">
        <v>38.864980000000003</v>
      </c>
      <c r="H150" s="69">
        <v>-123.6542</v>
      </c>
      <c r="I150" s="69">
        <v>38.866970000000002</v>
      </c>
      <c r="J150" s="69">
        <v>-123.65572</v>
      </c>
    </row>
    <row r="151" spans="1:10" ht="12.75" customHeight="1">
      <c r="A151" s="69" t="s">
        <v>400</v>
      </c>
      <c r="B151" s="69" t="s">
        <v>437</v>
      </c>
      <c r="C151" s="69" t="s">
        <v>438</v>
      </c>
      <c r="D151" s="69" t="s">
        <v>31</v>
      </c>
      <c r="E151" s="69">
        <v>1</v>
      </c>
      <c r="F151" s="130">
        <v>3.77</v>
      </c>
      <c r="G151" s="69">
        <v>39.502220000000001</v>
      </c>
      <c r="H151" s="69">
        <v>-123.78805</v>
      </c>
      <c r="I151" s="69">
        <v>39.559939999999997</v>
      </c>
      <c r="J151" s="69">
        <v>-123.76759</v>
      </c>
    </row>
    <row r="152" spans="1:10" ht="12.75" customHeight="1">
      <c r="A152" s="69" t="s">
        <v>400</v>
      </c>
      <c r="B152" s="69" t="s">
        <v>439</v>
      </c>
      <c r="C152" s="69" t="s">
        <v>440</v>
      </c>
      <c r="D152" s="69" t="s">
        <v>31</v>
      </c>
      <c r="E152" s="69">
        <v>1</v>
      </c>
      <c r="F152" s="130">
        <v>0.28000000000000003</v>
      </c>
      <c r="G152" s="69">
        <v>39.27234</v>
      </c>
      <c r="H152" s="69">
        <v>-123.79082</v>
      </c>
      <c r="I152" s="69">
        <v>39.274230000000003</v>
      </c>
      <c r="J152" s="69">
        <v>-123.79489</v>
      </c>
    </row>
    <row r="153" spans="1:10" ht="12.75" customHeight="1">
      <c r="A153" s="70" t="s">
        <v>400</v>
      </c>
      <c r="B153" s="70" t="s">
        <v>441</v>
      </c>
      <c r="C153" s="70" t="s">
        <v>442</v>
      </c>
      <c r="D153" s="70" t="s">
        <v>31</v>
      </c>
      <c r="E153" s="70">
        <v>1</v>
      </c>
      <c r="F153" s="133">
        <v>0.26</v>
      </c>
      <c r="G153" s="70">
        <v>39.658110000000001</v>
      </c>
      <c r="H153" s="70">
        <v>-123.78666</v>
      </c>
      <c r="I153" s="70">
        <v>39.661679999999997</v>
      </c>
      <c r="J153" s="70">
        <v>-123.78726</v>
      </c>
    </row>
    <row r="154" spans="1:10" ht="12.75" customHeight="1">
      <c r="A154" s="32"/>
      <c r="B154" s="33">
        <f>COUNTA(B133:B153)</f>
        <v>21</v>
      </c>
      <c r="C154" s="32"/>
      <c r="D154" s="32"/>
      <c r="E154" s="74"/>
      <c r="F154" s="131">
        <f>SUM(F133:F153)</f>
        <v>16.259999999999998</v>
      </c>
      <c r="G154" s="32"/>
      <c r="H154" s="32"/>
      <c r="I154" s="32"/>
      <c r="J154" s="32"/>
    </row>
    <row r="155" spans="1:10" ht="12.75" customHeight="1">
      <c r="A155" s="32"/>
      <c r="B155" s="33"/>
      <c r="C155" s="32"/>
      <c r="D155" s="32"/>
      <c r="E155" s="74"/>
      <c r="F155" s="131"/>
      <c r="G155" s="32"/>
      <c r="H155" s="32"/>
      <c r="I155" s="32"/>
      <c r="J155" s="32"/>
    </row>
    <row r="156" spans="1:10" ht="12.75" customHeight="1">
      <c r="A156" s="69" t="s">
        <v>443</v>
      </c>
      <c r="B156" s="69" t="s">
        <v>444</v>
      </c>
      <c r="C156" s="69" t="s">
        <v>445</v>
      </c>
      <c r="D156" s="69" t="s">
        <v>31</v>
      </c>
      <c r="E156" s="69">
        <v>1</v>
      </c>
      <c r="F156" s="130">
        <v>2.7</v>
      </c>
      <c r="G156" s="69">
        <v>36.249769999999998</v>
      </c>
      <c r="H156" s="69">
        <v>-121.83659</v>
      </c>
      <c r="I156" s="69">
        <v>36.280949999999997</v>
      </c>
      <c r="J156" s="69">
        <v>-121.86006999999999</v>
      </c>
    </row>
    <row r="157" spans="1:10" ht="12.75" customHeight="1">
      <c r="A157" s="69" t="s">
        <v>443</v>
      </c>
      <c r="B157" s="69" t="s">
        <v>446</v>
      </c>
      <c r="C157" s="69" t="s">
        <v>447</v>
      </c>
      <c r="D157" s="69" t="s">
        <v>31</v>
      </c>
      <c r="E157" s="69">
        <v>1</v>
      </c>
      <c r="F157" s="130">
        <v>1.24</v>
      </c>
      <c r="G157" s="69">
        <v>36.618229999999997</v>
      </c>
      <c r="H157" s="69">
        <v>-121.94197</v>
      </c>
      <c r="I157" s="69">
        <v>36.631529999999998</v>
      </c>
      <c r="J157" s="69">
        <v>-121.93795</v>
      </c>
    </row>
    <row r="158" spans="1:10" ht="12.75" customHeight="1">
      <c r="A158" s="69" t="s">
        <v>443</v>
      </c>
      <c r="B158" s="69" t="s">
        <v>448</v>
      </c>
      <c r="C158" s="69" t="s">
        <v>449</v>
      </c>
      <c r="D158" s="69" t="s">
        <v>31</v>
      </c>
      <c r="E158" s="69">
        <v>1</v>
      </c>
      <c r="F158" s="130">
        <v>0.91</v>
      </c>
      <c r="G158" s="69">
        <v>36.528089999999999</v>
      </c>
      <c r="H158" s="69">
        <v>-121.92616</v>
      </c>
      <c r="I158" s="69">
        <v>36.539659999999998</v>
      </c>
      <c r="J158" s="69">
        <v>-121.93136</v>
      </c>
    </row>
    <row r="159" spans="1:10" ht="12.75" customHeight="1">
      <c r="A159" s="69" t="s">
        <v>443</v>
      </c>
      <c r="B159" s="69" t="s">
        <v>450</v>
      </c>
      <c r="C159" s="69" t="s">
        <v>451</v>
      </c>
      <c r="D159" s="69" t="s">
        <v>31</v>
      </c>
      <c r="E159" s="69">
        <v>1</v>
      </c>
      <c r="F159" s="130">
        <v>4.0999999999999996</v>
      </c>
      <c r="G159" s="69">
        <v>36.628779999999999</v>
      </c>
      <c r="H159" s="69">
        <v>-121.84238999999999</v>
      </c>
      <c r="I159" s="69">
        <v>36.682580000000002</v>
      </c>
      <c r="J159" s="69">
        <v>-121.81399</v>
      </c>
    </row>
    <row r="160" spans="1:10" ht="12.75" customHeight="1">
      <c r="A160" s="69" t="s">
        <v>443</v>
      </c>
      <c r="B160" s="69" t="s">
        <v>452</v>
      </c>
      <c r="C160" s="69" t="s">
        <v>453</v>
      </c>
      <c r="D160" s="69" t="s">
        <v>31</v>
      </c>
      <c r="E160" s="69">
        <v>1</v>
      </c>
      <c r="F160" s="130">
        <v>4.38</v>
      </c>
      <c r="G160" s="69">
        <v>36.419069999999998</v>
      </c>
      <c r="H160" s="69">
        <v>-121.9145</v>
      </c>
      <c r="I160" s="69">
        <v>36.46799</v>
      </c>
      <c r="J160" s="69">
        <v>-121.93089000000001</v>
      </c>
    </row>
    <row r="161" spans="1:10" ht="12.75" customHeight="1">
      <c r="A161" s="69" t="s">
        <v>443</v>
      </c>
      <c r="B161" s="69" t="s">
        <v>454</v>
      </c>
      <c r="C161" s="69" t="s">
        <v>455</v>
      </c>
      <c r="D161" s="69" t="s">
        <v>31</v>
      </c>
      <c r="E161" s="69">
        <v>1</v>
      </c>
      <c r="F161" s="143">
        <v>0</v>
      </c>
      <c r="G161" s="69">
        <v>0</v>
      </c>
      <c r="H161" s="69">
        <v>0</v>
      </c>
      <c r="I161" s="69">
        <v>0</v>
      </c>
      <c r="J161" s="69">
        <v>0</v>
      </c>
    </row>
    <row r="162" spans="1:10" ht="12.75" customHeight="1">
      <c r="A162" s="69" t="s">
        <v>443</v>
      </c>
      <c r="B162" s="69" t="s">
        <v>456</v>
      </c>
      <c r="C162" s="69" t="s">
        <v>457</v>
      </c>
      <c r="D162" s="69" t="s">
        <v>31</v>
      </c>
      <c r="E162" s="69">
        <v>1</v>
      </c>
      <c r="F162" s="130">
        <v>0.67</v>
      </c>
      <c r="G162" s="69">
        <v>36.11242</v>
      </c>
      <c r="H162" s="69">
        <v>-121.63113</v>
      </c>
      <c r="I162" s="69">
        <v>36.121099999999998</v>
      </c>
      <c r="J162" s="69">
        <v>-121.63376</v>
      </c>
    </row>
    <row r="163" spans="1:10" ht="12.75" customHeight="1">
      <c r="A163" s="69" t="s">
        <v>443</v>
      </c>
      <c r="B163" s="69" t="s">
        <v>458</v>
      </c>
      <c r="C163" s="69" t="s">
        <v>459</v>
      </c>
      <c r="D163" s="69" t="s">
        <v>31</v>
      </c>
      <c r="E163" s="69">
        <v>1</v>
      </c>
      <c r="F163" s="130">
        <v>14.54</v>
      </c>
      <c r="G163" s="69">
        <v>36.14667</v>
      </c>
      <c r="H163" s="69">
        <v>-121.65897</v>
      </c>
      <c r="I163" s="69">
        <v>36.249760000000002</v>
      </c>
      <c r="J163" s="69">
        <v>-121.83658</v>
      </c>
    </row>
    <row r="164" spans="1:10" ht="12.75" customHeight="1">
      <c r="A164" s="69" t="s">
        <v>443</v>
      </c>
      <c r="B164" s="69" t="s">
        <v>460</v>
      </c>
      <c r="C164" s="69" t="s">
        <v>461</v>
      </c>
      <c r="D164" s="69" t="s">
        <v>31</v>
      </c>
      <c r="E164" s="69">
        <v>1</v>
      </c>
      <c r="F164" s="130">
        <v>0.93</v>
      </c>
      <c r="G164" s="69">
        <v>36.004170000000002</v>
      </c>
      <c r="H164" s="69">
        <v>-121.50817000000001</v>
      </c>
      <c r="I164" s="69">
        <v>36.009140000000002</v>
      </c>
      <c r="J164" s="69">
        <v>-121.5204</v>
      </c>
    </row>
    <row r="165" spans="1:10" ht="12.75" customHeight="1">
      <c r="A165" s="69" t="s">
        <v>443</v>
      </c>
      <c r="B165" s="69" t="s">
        <v>462</v>
      </c>
      <c r="C165" s="69" t="s">
        <v>463</v>
      </c>
      <c r="D165" s="69" t="s">
        <v>31</v>
      </c>
      <c r="E165" s="69">
        <v>1</v>
      </c>
      <c r="F165" s="130">
        <v>0.39</v>
      </c>
      <c r="G165" s="69">
        <v>36.626609999999999</v>
      </c>
      <c r="H165" s="69">
        <v>-121.91776</v>
      </c>
      <c r="I165" s="69">
        <v>36.624600000000001</v>
      </c>
      <c r="J165" s="69">
        <v>-121.91612000000001</v>
      </c>
    </row>
    <row r="166" spans="1:10" ht="12.75" customHeight="1">
      <c r="A166" s="69" t="s">
        <v>443</v>
      </c>
      <c r="B166" s="69" t="s">
        <v>464</v>
      </c>
      <c r="C166" s="69" t="s">
        <v>465</v>
      </c>
      <c r="D166" s="69" t="s">
        <v>31</v>
      </c>
      <c r="E166" s="69">
        <v>1</v>
      </c>
      <c r="F166" s="130">
        <v>0.17</v>
      </c>
      <c r="G166" s="69">
        <v>36.614350000000002</v>
      </c>
      <c r="H166" s="69">
        <v>-121.898</v>
      </c>
      <c r="I166" s="69">
        <v>36.616250000000001</v>
      </c>
      <c r="J166" s="69">
        <v>-121.89960000000001</v>
      </c>
    </row>
    <row r="167" spans="1:10" ht="12.75" customHeight="1">
      <c r="A167" s="69" t="s">
        <v>443</v>
      </c>
      <c r="B167" s="69" t="s">
        <v>466</v>
      </c>
      <c r="C167" s="69" t="s">
        <v>467</v>
      </c>
      <c r="D167" s="69" t="s">
        <v>31</v>
      </c>
      <c r="E167" s="69">
        <v>1</v>
      </c>
      <c r="F167" s="130">
        <v>1.1499999999999999</v>
      </c>
      <c r="G167" s="69">
        <v>36.682580000000002</v>
      </c>
      <c r="H167" s="69">
        <v>-121.81399</v>
      </c>
      <c r="I167" s="69">
        <v>36.69847</v>
      </c>
      <c r="J167" s="69">
        <v>-121.80983000000001</v>
      </c>
    </row>
    <row r="168" spans="1:10" ht="12.75" customHeight="1">
      <c r="A168" s="69" t="s">
        <v>443</v>
      </c>
      <c r="B168" s="69" t="s">
        <v>468</v>
      </c>
      <c r="C168" s="69" t="s">
        <v>469</v>
      </c>
      <c r="D168" s="69" t="s">
        <v>31</v>
      </c>
      <c r="E168" s="69">
        <v>1</v>
      </c>
      <c r="F168" s="130">
        <v>0.41</v>
      </c>
      <c r="G168" s="69">
        <v>36.522799999999997</v>
      </c>
      <c r="H168" s="69">
        <v>-121.92975</v>
      </c>
      <c r="I168" s="69">
        <v>36.526290000000003</v>
      </c>
      <c r="J168" s="69">
        <v>-121.92515</v>
      </c>
    </row>
    <row r="169" spans="1:10" ht="12.75" customHeight="1">
      <c r="A169" s="69" t="s">
        <v>443</v>
      </c>
      <c r="B169" s="69" t="s">
        <v>470</v>
      </c>
      <c r="C169" s="69" t="s">
        <v>471</v>
      </c>
      <c r="D169" s="69" t="s">
        <v>31</v>
      </c>
      <c r="E169" s="69">
        <v>1</v>
      </c>
      <c r="F169" s="130">
        <v>0.43</v>
      </c>
      <c r="G169" s="69">
        <v>36.60116</v>
      </c>
      <c r="H169" s="69">
        <v>-121.88659</v>
      </c>
      <c r="I169" s="69">
        <v>36.601819999999996</v>
      </c>
      <c r="J169" s="69">
        <v>-121.87895</v>
      </c>
    </row>
    <row r="170" spans="1:10" ht="12.75" customHeight="1">
      <c r="A170" s="69" t="s">
        <v>443</v>
      </c>
      <c r="B170" s="69" t="s">
        <v>472</v>
      </c>
      <c r="C170" s="69" t="s">
        <v>473</v>
      </c>
      <c r="D170" s="69" t="s">
        <v>31</v>
      </c>
      <c r="E170" s="69">
        <v>1</v>
      </c>
      <c r="F170" s="130">
        <v>0.91</v>
      </c>
      <c r="G170" s="69">
        <v>36.80789</v>
      </c>
      <c r="H170" s="69">
        <v>-121.7893</v>
      </c>
      <c r="I170" s="69">
        <v>36.820239999999998</v>
      </c>
      <c r="J170" s="69">
        <v>-121.79494</v>
      </c>
    </row>
    <row r="171" spans="1:10" ht="12.75" customHeight="1">
      <c r="A171" s="69" t="s">
        <v>443</v>
      </c>
      <c r="B171" s="69" t="s">
        <v>474</v>
      </c>
      <c r="C171" s="69" t="s">
        <v>475</v>
      </c>
      <c r="D171" s="69" t="s">
        <v>31</v>
      </c>
      <c r="E171" s="69">
        <v>1</v>
      </c>
      <c r="F171" s="143">
        <v>0</v>
      </c>
      <c r="G171" s="69">
        <v>0</v>
      </c>
      <c r="H171" s="69">
        <v>0</v>
      </c>
      <c r="I171" s="69">
        <v>0</v>
      </c>
      <c r="J171" s="69">
        <v>0</v>
      </c>
    </row>
    <row r="172" spans="1:10" ht="12.75" customHeight="1">
      <c r="A172" s="69" t="s">
        <v>443</v>
      </c>
      <c r="B172" s="69" t="s">
        <v>476</v>
      </c>
      <c r="C172" s="69" t="s">
        <v>477</v>
      </c>
      <c r="D172" s="69" t="s">
        <v>31</v>
      </c>
      <c r="E172" s="69">
        <v>1</v>
      </c>
      <c r="F172" s="130">
        <v>5.56</v>
      </c>
      <c r="G172" s="69">
        <v>36.506100000000004</v>
      </c>
      <c r="H172" s="69">
        <v>-121.9385</v>
      </c>
      <c r="I172" s="69">
        <v>36.523200000000003</v>
      </c>
      <c r="J172" s="69">
        <v>-121.93640000000001</v>
      </c>
    </row>
    <row r="173" spans="1:10" ht="12.75" customHeight="1">
      <c r="A173" s="69" t="s">
        <v>443</v>
      </c>
      <c r="B173" s="69" t="s">
        <v>478</v>
      </c>
      <c r="C173" s="69" t="s">
        <v>479</v>
      </c>
      <c r="D173" s="69" t="s">
        <v>31</v>
      </c>
      <c r="E173" s="69">
        <v>1</v>
      </c>
      <c r="F173" s="130">
        <v>4.5199999999999996</v>
      </c>
      <c r="G173" s="69">
        <v>36.280949999999997</v>
      </c>
      <c r="H173" s="69">
        <v>-121.86006999999999</v>
      </c>
      <c r="I173" s="69">
        <v>36.320889999999999</v>
      </c>
      <c r="J173" s="69">
        <v>-121.89485999999999</v>
      </c>
    </row>
    <row r="174" spans="1:10" ht="12.75" customHeight="1">
      <c r="A174" s="69" t="s">
        <v>443</v>
      </c>
      <c r="B174" s="69" t="s">
        <v>480</v>
      </c>
      <c r="C174" s="69" t="s">
        <v>481</v>
      </c>
      <c r="D174" s="69" t="s">
        <v>31</v>
      </c>
      <c r="E174" s="69">
        <v>1</v>
      </c>
      <c r="F174" s="130">
        <v>0.72</v>
      </c>
      <c r="G174" s="69">
        <v>36.781199999999998</v>
      </c>
      <c r="H174" s="69">
        <v>-121.79679</v>
      </c>
      <c r="I174" s="69">
        <v>36.791319999999999</v>
      </c>
      <c r="J174" s="69">
        <v>-121.79338</v>
      </c>
    </row>
    <row r="175" spans="1:10" ht="12.75" customHeight="1">
      <c r="A175" s="69" t="s">
        <v>443</v>
      </c>
      <c r="B175" s="69" t="s">
        <v>482</v>
      </c>
      <c r="C175" s="69" t="s">
        <v>483</v>
      </c>
      <c r="D175" s="69" t="s">
        <v>31</v>
      </c>
      <c r="E175" s="69">
        <v>1</v>
      </c>
      <c r="F175" s="130">
        <v>0.1</v>
      </c>
      <c r="G175" s="69">
        <v>36.610289999999999</v>
      </c>
      <c r="H175" s="69">
        <v>-121.89613</v>
      </c>
      <c r="I175" s="69">
        <v>36.609369999999998</v>
      </c>
      <c r="J175" s="69">
        <v>-121.8948</v>
      </c>
    </row>
    <row r="176" spans="1:10" ht="12.75" customHeight="1">
      <c r="A176" s="69" t="s">
        <v>443</v>
      </c>
      <c r="B176" s="69" t="s">
        <v>484</v>
      </c>
      <c r="C176" s="69" t="s">
        <v>485</v>
      </c>
      <c r="D176" s="69" t="s">
        <v>31</v>
      </c>
      <c r="E176" s="69">
        <v>1</v>
      </c>
      <c r="F176" s="130">
        <v>0.1</v>
      </c>
      <c r="G176" s="69">
        <v>36.587440000000001</v>
      </c>
      <c r="H176" s="69">
        <v>-121.96451</v>
      </c>
      <c r="I176" s="69">
        <v>36.587859999999999</v>
      </c>
      <c r="J176" s="69">
        <v>-121.96407000000001</v>
      </c>
    </row>
    <row r="177" spans="1:10" ht="12.75" customHeight="1">
      <c r="A177" s="69" t="s">
        <v>443</v>
      </c>
      <c r="B177" s="69" t="s">
        <v>486</v>
      </c>
      <c r="C177" s="69" t="s">
        <v>487</v>
      </c>
      <c r="D177" s="69" t="s">
        <v>31</v>
      </c>
      <c r="E177" s="69">
        <v>1</v>
      </c>
      <c r="F177" s="130">
        <v>0.1</v>
      </c>
      <c r="G177" s="69">
        <v>36.610289999999999</v>
      </c>
      <c r="H177" s="69">
        <v>-121.89613</v>
      </c>
      <c r="I177" s="69">
        <v>36.609369999999998</v>
      </c>
      <c r="J177" s="69">
        <v>-121.8948</v>
      </c>
    </row>
    <row r="178" spans="1:10" ht="12.75" customHeight="1">
      <c r="A178" s="69" t="s">
        <v>443</v>
      </c>
      <c r="B178" s="69" t="s">
        <v>488</v>
      </c>
      <c r="C178" s="69" t="s">
        <v>489</v>
      </c>
      <c r="D178" s="69" t="s">
        <v>31</v>
      </c>
      <c r="E178" s="69">
        <v>1</v>
      </c>
      <c r="F178" s="130">
        <v>0.9</v>
      </c>
      <c r="G178" s="69">
        <v>36.608490000000003</v>
      </c>
      <c r="H178" s="69">
        <v>-121.95206</v>
      </c>
      <c r="I178" s="69">
        <v>36.618000000000002</v>
      </c>
      <c r="J178" s="69">
        <v>-121.9421</v>
      </c>
    </row>
    <row r="179" spans="1:10" ht="12.75" customHeight="1">
      <c r="A179" s="69" t="s">
        <v>443</v>
      </c>
      <c r="B179" s="69" t="s">
        <v>490</v>
      </c>
      <c r="C179" s="69" t="s">
        <v>491</v>
      </c>
      <c r="D179" s="69" t="s">
        <v>31</v>
      </c>
      <c r="E179" s="69">
        <v>1</v>
      </c>
      <c r="F179" s="130">
        <v>0.32</v>
      </c>
      <c r="G179" s="69">
        <v>36.564219999999999</v>
      </c>
      <c r="H179" s="69">
        <v>-121.9393</v>
      </c>
      <c r="I179" s="69">
        <v>36.56606</v>
      </c>
      <c r="J179" s="69">
        <v>-121.94410000000001</v>
      </c>
    </row>
    <row r="180" spans="1:10" ht="12.75" customHeight="1">
      <c r="A180" s="70" t="s">
        <v>443</v>
      </c>
      <c r="B180" s="70" t="s">
        <v>492</v>
      </c>
      <c r="C180" s="70" t="s">
        <v>493</v>
      </c>
      <c r="D180" s="70" t="s">
        <v>31</v>
      </c>
      <c r="E180" s="70">
        <v>1</v>
      </c>
      <c r="F180" s="133">
        <v>1.5</v>
      </c>
      <c r="G180" s="70">
        <v>36.826320000000003</v>
      </c>
      <c r="H180" s="70">
        <v>-121.79834</v>
      </c>
      <c r="I180" s="70">
        <v>36.846539999999997</v>
      </c>
      <c r="J180" s="70">
        <v>-121.8082</v>
      </c>
    </row>
    <row r="181" spans="1:10" ht="12.75" customHeight="1">
      <c r="A181" s="32"/>
      <c r="B181" s="33">
        <f>COUNTA(B156:B180)</f>
        <v>25</v>
      </c>
      <c r="C181" s="32"/>
      <c r="D181" s="32"/>
      <c r="E181" s="74"/>
      <c r="F181" s="131">
        <f>SUM(F156:F180)</f>
        <v>46.750000000000007</v>
      </c>
      <c r="G181" s="32"/>
      <c r="H181" s="32"/>
      <c r="I181" s="32"/>
      <c r="J181" s="32"/>
    </row>
    <row r="182" spans="1:10" ht="12.75" customHeight="1">
      <c r="A182" s="32"/>
      <c r="B182" s="33"/>
      <c r="C182" s="32"/>
      <c r="D182" s="32"/>
      <c r="E182" s="74"/>
      <c r="F182" s="131"/>
      <c r="G182" s="32"/>
      <c r="H182" s="32"/>
      <c r="I182" s="32"/>
      <c r="J182" s="32"/>
    </row>
    <row r="183" spans="1:10" ht="12.75" customHeight="1">
      <c r="A183" s="69" t="s">
        <v>494</v>
      </c>
      <c r="B183" s="69" t="s">
        <v>495</v>
      </c>
      <c r="C183" s="69" t="s">
        <v>496</v>
      </c>
      <c r="D183" s="69" t="s">
        <v>31</v>
      </c>
      <c r="E183" s="69">
        <v>1</v>
      </c>
      <c r="F183" s="130">
        <v>2</v>
      </c>
      <c r="G183" s="69">
        <v>0</v>
      </c>
      <c r="H183" s="69">
        <v>0</v>
      </c>
      <c r="I183" s="69">
        <v>0</v>
      </c>
      <c r="J183" s="69">
        <v>0</v>
      </c>
    </row>
    <row r="184" spans="1:10" ht="12.75" customHeight="1">
      <c r="A184" s="69" t="s">
        <v>494</v>
      </c>
      <c r="B184" s="69" t="s">
        <v>497</v>
      </c>
      <c r="C184" s="69" t="s">
        <v>498</v>
      </c>
      <c r="D184" s="69" t="s">
        <v>31</v>
      </c>
      <c r="E184" s="69">
        <v>1</v>
      </c>
      <c r="F184" s="130">
        <v>2.87</v>
      </c>
      <c r="G184" s="69">
        <v>33.679479999999998</v>
      </c>
      <c r="H184" s="69">
        <v>-118.03297000000001</v>
      </c>
      <c r="I184" s="69">
        <v>33.710850000000001</v>
      </c>
      <c r="J184" s="69">
        <v>-118.06574000000001</v>
      </c>
    </row>
    <row r="185" spans="1:10" ht="12.75" customHeight="1">
      <c r="A185" s="69" t="s">
        <v>494</v>
      </c>
      <c r="B185" s="69" t="s">
        <v>499</v>
      </c>
      <c r="C185" s="69" t="s">
        <v>500</v>
      </c>
      <c r="D185" s="69" t="s">
        <v>31</v>
      </c>
      <c r="E185" s="69">
        <v>1</v>
      </c>
      <c r="F185" s="130">
        <v>1</v>
      </c>
      <c r="G185" s="69">
        <v>0</v>
      </c>
      <c r="H185" s="69">
        <v>0</v>
      </c>
      <c r="I185" s="69">
        <v>0</v>
      </c>
      <c r="J185" s="69">
        <v>0</v>
      </c>
    </row>
    <row r="186" spans="1:10" ht="12.75" customHeight="1">
      <c r="A186" s="69" t="s">
        <v>494</v>
      </c>
      <c r="B186" s="69" t="s">
        <v>501</v>
      </c>
      <c r="C186" s="69" t="s">
        <v>502</v>
      </c>
      <c r="D186" s="69" t="s">
        <v>31</v>
      </c>
      <c r="E186" s="69">
        <v>1</v>
      </c>
      <c r="F186" s="130">
        <v>1.69</v>
      </c>
      <c r="G186" s="69">
        <v>33.440269999999998</v>
      </c>
      <c r="H186" s="69">
        <v>-117.64492</v>
      </c>
      <c r="I186" s="69">
        <v>33.454599999999999</v>
      </c>
      <c r="J186" s="69">
        <v>-117.66839</v>
      </c>
    </row>
    <row r="187" spans="1:10" ht="12.75" customHeight="1">
      <c r="A187" s="69" t="s">
        <v>494</v>
      </c>
      <c r="B187" s="69"/>
      <c r="C187" s="31" t="s">
        <v>1099</v>
      </c>
      <c r="D187" s="69"/>
      <c r="E187" s="69"/>
      <c r="F187" s="143">
        <v>0</v>
      </c>
      <c r="G187" s="69"/>
      <c r="H187" s="69"/>
      <c r="I187" s="69"/>
      <c r="J187" s="69"/>
    </row>
    <row r="188" spans="1:10" ht="12.75" customHeight="1">
      <c r="A188" s="69" t="s">
        <v>494</v>
      </c>
      <c r="B188" s="69" t="s">
        <v>503</v>
      </c>
      <c r="C188" s="69" t="s">
        <v>504</v>
      </c>
      <c r="D188" s="69" t="s">
        <v>31</v>
      </c>
      <c r="E188" s="69">
        <v>1</v>
      </c>
      <c r="F188" s="130">
        <v>3.22</v>
      </c>
      <c r="G188" s="69">
        <v>33.556750000000001</v>
      </c>
      <c r="H188" s="69">
        <v>-117.81955000000001</v>
      </c>
      <c r="I188" s="69">
        <v>33.584220000000002</v>
      </c>
      <c r="J188" s="69">
        <v>-117.86221999999999</v>
      </c>
    </row>
    <row r="189" spans="1:10" ht="12.75" customHeight="1">
      <c r="A189" s="69" t="s">
        <v>494</v>
      </c>
      <c r="B189" s="69" t="s">
        <v>505</v>
      </c>
      <c r="C189" s="69" t="s">
        <v>506</v>
      </c>
      <c r="D189" s="69" t="s">
        <v>31</v>
      </c>
      <c r="E189" s="69">
        <v>1</v>
      </c>
      <c r="F189" s="130">
        <v>0.78</v>
      </c>
      <c r="G189" s="69">
        <v>33.460369999999998</v>
      </c>
      <c r="H189" s="69">
        <v>-117.70726000000001</v>
      </c>
      <c r="I189" s="69">
        <v>33.462949999999999</v>
      </c>
      <c r="J189" s="69">
        <v>-117.71495</v>
      </c>
    </row>
    <row r="190" spans="1:10" ht="12.75" customHeight="1">
      <c r="A190" s="69" t="s">
        <v>494</v>
      </c>
      <c r="B190" s="69" t="s">
        <v>507</v>
      </c>
      <c r="C190" s="69" t="s">
        <v>508</v>
      </c>
      <c r="D190" s="69" t="s">
        <v>31</v>
      </c>
      <c r="E190" s="69">
        <v>1</v>
      </c>
      <c r="F190" s="130">
        <v>3</v>
      </c>
      <c r="G190" s="69">
        <v>33.461280000000002</v>
      </c>
      <c r="H190" s="69">
        <v>-117.6896</v>
      </c>
      <c r="I190" s="69">
        <v>33.460360000000001</v>
      </c>
      <c r="J190" s="69">
        <v>-117.7071</v>
      </c>
    </row>
    <row r="191" spans="1:10" ht="12.75" customHeight="1">
      <c r="A191" s="69" t="s">
        <v>494</v>
      </c>
      <c r="B191" s="69" t="s">
        <v>509</v>
      </c>
      <c r="C191" s="69" t="s">
        <v>510</v>
      </c>
      <c r="D191" s="69" t="s">
        <v>31</v>
      </c>
      <c r="E191" s="69">
        <v>1</v>
      </c>
      <c r="F191" s="130">
        <v>1.38</v>
      </c>
      <c r="G191" s="69">
        <v>33.454599999999999</v>
      </c>
      <c r="H191" s="69">
        <v>-117.66839</v>
      </c>
      <c r="I191" s="69">
        <v>33.461280000000002</v>
      </c>
      <c r="J191" s="69">
        <v>-117.6896</v>
      </c>
    </row>
    <row r="192" spans="1:10" ht="12.75" customHeight="1">
      <c r="A192" s="69" t="s">
        <v>494</v>
      </c>
      <c r="B192" s="69"/>
      <c r="C192" s="51" t="s">
        <v>1100</v>
      </c>
      <c r="D192" s="69"/>
      <c r="E192" s="69"/>
      <c r="F192" s="143">
        <v>0</v>
      </c>
      <c r="G192" s="69"/>
      <c r="H192" s="69"/>
      <c r="I192" s="69"/>
      <c r="J192" s="69"/>
    </row>
    <row r="193" spans="1:10" ht="12.75" customHeight="1">
      <c r="A193" s="69" t="s">
        <v>494</v>
      </c>
      <c r="B193" s="69" t="s">
        <v>511</v>
      </c>
      <c r="C193" s="69" t="s">
        <v>512</v>
      </c>
      <c r="D193" s="69" t="s">
        <v>31</v>
      </c>
      <c r="E193" s="69">
        <v>1</v>
      </c>
      <c r="F193" s="130">
        <v>0.4</v>
      </c>
      <c r="G193" s="69">
        <v>33.549460000000003</v>
      </c>
      <c r="H193" s="69">
        <v>-117.80692999999999</v>
      </c>
      <c r="I193" s="69">
        <v>33.552300000000002</v>
      </c>
      <c r="J193" s="69">
        <v>-117.81265</v>
      </c>
    </row>
    <row r="194" spans="1:10" ht="12.75" customHeight="1">
      <c r="A194" s="69" t="s">
        <v>494</v>
      </c>
      <c r="B194" s="69" t="s">
        <v>513</v>
      </c>
      <c r="C194" s="69" t="s">
        <v>514</v>
      </c>
      <c r="D194" s="69" t="s">
        <v>31</v>
      </c>
      <c r="E194" s="69">
        <v>1</v>
      </c>
      <c r="F194" s="130">
        <v>3.48</v>
      </c>
      <c r="G194" s="69">
        <v>33.64602</v>
      </c>
      <c r="H194" s="69">
        <v>-117.98802000000001</v>
      </c>
      <c r="I194" s="69">
        <v>33.679479999999998</v>
      </c>
      <c r="J194" s="69">
        <v>-118.03297000000001</v>
      </c>
    </row>
    <row r="195" spans="1:10" ht="12.75" customHeight="1">
      <c r="A195" s="69" t="s">
        <v>494</v>
      </c>
      <c r="B195" s="69" t="s">
        <v>515</v>
      </c>
      <c r="C195" s="69" t="s">
        <v>516</v>
      </c>
      <c r="D195" s="69" t="s">
        <v>31</v>
      </c>
      <c r="E195" s="69">
        <v>1</v>
      </c>
      <c r="F195" s="130">
        <v>38</v>
      </c>
      <c r="G195" s="69">
        <v>33.71217</v>
      </c>
      <c r="H195" s="69">
        <v>-118.05329</v>
      </c>
      <c r="I195" s="69">
        <v>33.73066</v>
      </c>
      <c r="J195" s="69">
        <v>-118.08163</v>
      </c>
    </row>
    <row r="196" spans="1:10" ht="12.75" customHeight="1">
      <c r="A196" s="69" t="s">
        <v>494</v>
      </c>
      <c r="B196" s="69" t="s">
        <v>517</v>
      </c>
      <c r="C196" s="69" t="s">
        <v>518</v>
      </c>
      <c r="D196" s="69" t="s">
        <v>31</v>
      </c>
      <c r="E196" s="69">
        <v>1</v>
      </c>
      <c r="F196" s="130">
        <v>1.81</v>
      </c>
      <c r="G196" s="69">
        <v>33.629289999999997</v>
      </c>
      <c r="H196" s="69">
        <v>-117.95947</v>
      </c>
      <c r="I196" s="69">
        <v>33.64602</v>
      </c>
      <c r="J196" s="69">
        <v>-117.98802000000001</v>
      </c>
    </row>
    <row r="197" spans="1:10" ht="12.75" customHeight="1">
      <c r="A197" s="69" t="s">
        <v>494</v>
      </c>
      <c r="B197" s="69" t="s">
        <v>519</v>
      </c>
      <c r="C197" s="69" t="s">
        <v>520</v>
      </c>
      <c r="D197" s="69" t="s">
        <v>31</v>
      </c>
      <c r="E197" s="69">
        <v>1</v>
      </c>
      <c r="F197" s="130">
        <v>8.8699999999999992</v>
      </c>
      <c r="G197" s="69">
        <v>33.485039999999998</v>
      </c>
      <c r="H197" s="69">
        <v>-117.73285</v>
      </c>
      <c r="I197" s="69">
        <v>33.556750000000001</v>
      </c>
      <c r="J197" s="69">
        <v>-117.81955000000001</v>
      </c>
    </row>
    <row r="198" spans="1:10" ht="12.75" customHeight="1">
      <c r="A198" s="69" t="s">
        <v>494</v>
      </c>
      <c r="B198" s="69"/>
      <c r="C198" s="51" t="s">
        <v>1101</v>
      </c>
      <c r="D198" s="69"/>
      <c r="E198" s="69"/>
      <c r="F198" s="143">
        <v>0</v>
      </c>
      <c r="G198" s="69"/>
      <c r="H198" s="69"/>
      <c r="I198" s="69"/>
      <c r="J198" s="69"/>
    </row>
    <row r="199" spans="1:10" ht="12.75" customHeight="1">
      <c r="A199" s="69" t="s">
        <v>494</v>
      </c>
      <c r="B199" s="69" t="s">
        <v>521</v>
      </c>
      <c r="C199" s="69" t="s">
        <v>522</v>
      </c>
      <c r="D199" s="69" t="s">
        <v>31</v>
      </c>
      <c r="E199" s="69">
        <v>1</v>
      </c>
      <c r="F199" s="130">
        <v>0.56000000000000005</v>
      </c>
      <c r="G199" s="69">
        <v>33.481789999999997</v>
      </c>
      <c r="H199" s="69">
        <v>-117.72515</v>
      </c>
      <c r="I199" s="69">
        <v>33.485039999999998</v>
      </c>
      <c r="J199" s="69">
        <v>-117.73285</v>
      </c>
    </row>
    <row r="200" spans="1:10" ht="12.75" customHeight="1">
      <c r="A200" s="69" t="s">
        <v>494</v>
      </c>
      <c r="B200" s="69" t="s">
        <v>523</v>
      </c>
      <c r="C200" s="69" t="s">
        <v>524</v>
      </c>
      <c r="D200" s="69" t="s">
        <v>31</v>
      </c>
      <c r="E200" s="69">
        <v>1</v>
      </c>
      <c r="F200" s="130">
        <v>39</v>
      </c>
      <c r="G200" s="69">
        <v>33.59948</v>
      </c>
      <c r="H200" s="69">
        <v>-117.87909999999999</v>
      </c>
      <c r="I200" s="69">
        <v>33.620899999999999</v>
      </c>
      <c r="J200" s="69">
        <v>-117.93665</v>
      </c>
    </row>
    <row r="201" spans="1:10" ht="12.75" customHeight="1">
      <c r="A201" s="69" t="s">
        <v>494</v>
      </c>
      <c r="B201" s="69" t="s">
        <v>525</v>
      </c>
      <c r="C201" s="69" t="s">
        <v>526</v>
      </c>
      <c r="D201" s="69" t="s">
        <v>31</v>
      </c>
      <c r="E201" s="69">
        <v>1</v>
      </c>
      <c r="F201" s="130">
        <v>6.7</v>
      </c>
      <c r="G201" s="69">
        <v>33.584220000000002</v>
      </c>
      <c r="H201" s="69">
        <v>-117.86221999999999</v>
      </c>
      <c r="I201" s="69">
        <v>33.628720000000001</v>
      </c>
      <c r="J201" s="69">
        <v>-117.95775999999999</v>
      </c>
    </row>
    <row r="202" spans="1:10" ht="12.75" customHeight="1">
      <c r="A202" s="69" t="s">
        <v>494</v>
      </c>
      <c r="B202" s="69" t="s">
        <v>527</v>
      </c>
      <c r="C202" s="69" t="s">
        <v>528</v>
      </c>
      <c r="D202" s="69" t="s">
        <v>31</v>
      </c>
      <c r="E202" s="69">
        <v>1</v>
      </c>
      <c r="F202" s="143">
        <v>0</v>
      </c>
      <c r="G202" s="69">
        <v>0</v>
      </c>
      <c r="H202" s="69">
        <v>0</v>
      </c>
      <c r="I202" s="69">
        <v>0</v>
      </c>
      <c r="J202" s="69">
        <v>0</v>
      </c>
    </row>
    <row r="203" spans="1:10" ht="12.75" customHeight="1">
      <c r="A203" s="69" t="s">
        <v>494</v>
      </c>
      <c r="B203" s="69" t="s">
        <v>529</v>
      </c>
      <c r="C203" s="69" t="s">
        <v>530</v>
      </c>
      <c r="D203" s="69" t="s">
        <v>31</v>
      </c>
      <c r="E203" s="69">
        <v>1</v>
      </c>
      <c r="F203" s="130">
        <v>0.24</v>
      </c>
      <c r="G203" s="69">
        <v>33.438209999999998</v>
      </c>
      <c r="H203" s="69">
        <v>-117.64167</v>
      </c>
      <c r="I203" s="69">
        <v>33.440269999999998</v>
      </c>
      <c r="J203" s="69">
        <v>-117.64492</v>
      </c>
    </row>
    <row r="204" spans="1:10" ht="12.75" customHeight="1">
      <c r="A204" s="69" t="s">
        <v>494</v>
      </c>
      <c r="B204" s="69" t="s">
        <v>531</v>
      </c>
      <c r="C204" s="69" t="s">
        <v>532</v>
      </c>
      <c r="D204" s="69" t="s">
        <v>31</v>
      </c>
      <c r="E204" s="69">
        <v>1</v>
      </c>
      <c r="F204" s="130">
        <v>0.05</v>
      </c>
      <c r="G204" s="69">
        <v>33.407629999999997</v>
      </c>
      <c r="H204" s="69">
        <v>-117.60955</v>
      </c>
      <c r="I204" s="69">
        <v>33.408180000000002</v>
      </c>
      <c r="J204" s="69">
        <v>-117.61053</v>
      </c>
    </row>
    <row r="205" spans="1:10" ht="12.75" customHeight="1">
      <c r="A205" s="69" t="s">
        <v>494</v>
      </c>
      <c r="B205" s="69"/>
      <c r="C205" s="51" t="s">
        <v>1102</v>
      </c>
      <c r="D205" s="69"/>
      <c r="E205" s="69"/>
      <c r="F205" s="143">
        <v>0</v>
      </c>
      <c r="G205" s="69"/>
      <c r="H205" s="69"/>
      <c r="I205" s="69"/>
      <c r="J205" s="69"/>
    </row>
    <row r="206" spans="1:10" ht="12.75" customHeight="1">
      <c r="A206" s="69" t="s">
        <v>494</v>
      </c>
      <c r="B206" s="69" t="s">
        <v>533</v>
      </c>
      <c r="C206" s="69" t="s">
        <v>534</v>
      </c>
      <c r="D206" s="69" t="s">
        <v>31</v>
      </c>
      <c r="E206" s="69">
        <v>1</v>
      </c>
      <c r="F206" s="130">
        <v>2.86</v>
      </c>
      <c r="G206" s="69">
        <v>33.407580000000003</v>
      </c>
      <c r="H206" s="69">
        <v>-117.60934</v>
      </c>
      <c r="I206" s="69">
        <v>33.438209999999998</v>
      </c>
      <c r="J206" s="69">
        <v>-117.64167</v>
      </c>
    </row>
    <row r="207" spans="1:10" ht="12.75" customHeight="1">
      <c r="A207" s="69" t="s">
        <v>494</v>
      </c>
      <c r="B207" s="69" t="s">
        <v>535</v>
      </c>
      <c r="C207" s="69" t="s">
        <v>536</v>
      </c>
      <c r="D207" s="69" t="s">
        <v>31</v>
      </c>
      <c r="E207" s="69">
        <v>1</v>
      </c>
      <c r="F207" s="130">
        <v>1.55</v>
      </c>
      <c r="G207" s="69">
        <v>33.386850000000003</v>
      </c>
      <c r="H207" s="69">
        <v>-117.59623000000001</v>
      </c>
      <c r="I207" s="69">
        <v>33.407580000000003</v>
      </c>
      <c r="J207" s="69">
        <v>-117.60934</v>
      </c>
    </row>
    <row r="208" spans="1:10" ht="12.75" customHeight="1">
      <c r="A208" s="69" t="s">
        <v>494</v>
      </c>
      <c r="B208" s="69" t="s">
        <v>537</v>
      </c>
      <c r="C208" s="69" t="s">
        <v>538</v>
      </c>
      <c r="D208" s="69" t="s">
        <v>31</v>
      </c>
      <c r="E208" s="69">
        <v>1</v>
      </c>
      <c r="F208" s="130">
        <v>2.12</v>
      </c>
      <c r="G208" s="69">
        <v>33.723050000000001</v>
      </c>
      <c r="H208" s="69">
        <v>-118.08027</v>
      </c>
      <c r="I208" s="69">
        <v>33.740340000000003</v>
      </c>
      <c r="J208" s="69">
        <v>-118.11566999999999</v>
      </c>
    </row>
    <row r="209" spans="1:10" ht="12.75" customHeight="1">
      <c r="A209" s="69" t="s">
        <v>494</v>
      </c>
      <c r="B209" s="69" t="s">
        <v>539</v>
      </c>
      <c r="C209" s="69" t="s">
        <v>540</v>
      </c>
      <c r="D209" s="69" t="s">
        <v>31</v>
      </c>
      <c r="E209" s="69">
        <v>1</v>
      </c>
      <c r="F209" s="130">
        <v>3.37</v>
      </c>
      <c r="G209" s="69">
        <v>33.462949999999999</v>
      </c>
      <c r="H209" s="69">
        <v>-117.71495</v>
      </c>
      <c r="I209" s="69">
        <v>33.513489999999997</v>
      </c>
      <c r="J209" s="69">
        <v>-117.75703</v>
      </c>
    </row>
    <row r="210" spans="1:10" ht="12.75" customHeight="1">
      <c r="A210" s="70" t="s">
        <v>494</v>
      </c>
      <c r="B210" s="70" t="s">
        <v>541</v>
      </c>
      <c r="C210" s="70" t="s">
        <v>542</v>
      </c>
      <c r="D210" s="70" t="s">
        <v>31</v>
      </c>
      <c r="E210" s="70">
        <v>1</v>
      </c>
      <c r="F210" s="133">
        <v>1.2</v>
      </c>
      <c r="G210" s="70">
        <v>33.710850000000001</v>
      </c>
      <c r="H210" s="70">
        <v>-118.06574000000001</v>
      </c>
      <c r="I210" s="70">
        <v>33.723050000000001</v>
      </c>
      <c r="J210" s="70">
        <v>-118.08027</v>
      </c>
    </row>
    <row r="211" spans="1:10" ht="12.75" customHeight="1">
      <c r="A211" s="32"/>
      <c r="B211" s="33">
        <v>28</v>
      </c>
      <c r="C211" s="32"/>
      <c r="D211" s="32"/>
      <c r="E211" s="74"/>
      <c r="F211" s="131">
        <f>SUM(F183:F210)</f>
        <v>126.15</v>
      </c>
      <c r="G211" s="32"/>
      <c r="H211" s="32"/>
      <c r="I211" s="32"/>
      <c r="J211" s="32"/>
    </row>
    <row r="212" spans="1:10" ht="12.75" customHeight="1">
      <c r="A212" s="32"/>
      <c r="B212" s="33"/>
      <c r="C212" s="32"/>
      <c r="D212" s="32"/>
      <c r="E212" s="74"/>
      <c r="F212" s="131"/>
      <c r="G212" s="32"/>
      <c r="H212" s="32"/>
      <c r="I212" s="32"/>
      <c r="J212" s="32"/>
    </row>
    <row r="213" spans="1:10" ht="12.75" customHeight="1">
      <c r="A213" s="134" t="s">
        <v>543</v>
      </c>
      <c r="B213" s="134" t="s">
        <v>544</v>
      </c>
      <c r="C213" s="134" t="s">
        <v>545</v>
      </c>
      <c r="D213" s="134" t="s">
        <v>31</v>
      </c>
      <c r="E213" s="134">
        <v>1</v>
      </c>
      <c r="F213" s="130">
        <v>0.96</v>
      </c>
      <c r="G213" s="134">
        <v>33.141829999999999</v>
      </c>
      <c r="H213" s="134">
        <v>-117.31998</v>
      </c>
      <c r="I213" s="134">
        <v>33.147390000000001</v>
      </c>
      <c r="J213" s="134">
        <v>-117.33325000000001</v>
      </c>
    </row>
    <row r="214" spans="1:10" ht="12.75" customHeight="1">
      <c r="A214" s="134" t="s">
        <v>543</v>
      </c>
      <c r="B214" s="134" t="s">
        <v>546</v>
      </c>
      <c r="C214" s="134" t="s">
        <v>547</v>
      </c>
      <c r="D214" s="134" t="s">
        <v>31</v>
      </c>
      <c r="E214" s="134">
        <v>1</v>
      </c>
      <c r="F214" s="143">
        <v>0</v>
      </c>
      <c r="G214" s="134">
        <v>0</v>
      </c>
      <c r="H214" s="134">
        <v>0</v>
      </c>
      <c r="I214" s="134">
        <v>0</v>
      </c>
      <c r="J214" s="134">
        <v>0</v>
      </c>
    </row>
    <row r="215" spans="1:10" ht="12.75" customHeight="1">
      <c r="A215" s="134" t="s">
        <v>543</v>
      </c>
      <c r="B215" s="134" t="s">
        <v>548</v>
      </c>
      <c r="C215" s="134" t="s">
        <v>549</v>
      </c>
      <c r="D215" s="134" t="s">
        <v>31</v>
      </c>
      <c r="E215" s="134">
        <v>1</v>
      </c>
      <c r="F215" s="130">
        <v>0.48</v>
      </c>
      <c r="G215" s="134">
        <v>32.809869999999997</v>
      </c>
      <c r="H215" s="134">
        <v>-117.26931999999999</v>
      </c>
      <c r="I215" s="134">
        <v>32.815480000000001</v>
      </c>
      <c r="J215" s="134">
        <v>-117.27395</v>
      </c>
    </row>
    <row r="216" spans="1:10" ht="12.75" customHeight="1">
      <c r="A216" s="134" t="s">
        <v>543</v>
      </c>
      <c r="B216" s="134" t="s">
        <v>550</v>
      </c>
      <c r="C216" s="134" t="s">
        <v>551</v>
      </c>
      <c r="D216" s="134" t="s">
        <v>31</v>
      </c>
      <c r="E216" s="134">
        <v>1</v>
      </c>
      <c r="F216" s="130">
        <v>1.31</v>
      </c>
      <c r="G216" s="134">
        <v>32.534370000000003</v>
      </c>
      <c r="H216" s="134">
        <v>-117.1242</v>
      </c>
      <c r="I216" s="134">
        <v>32.552819999999997</v>
      </c>
      <c r="J216" s="134">
        <v>-117.12770999999999</v>
      </c>
    </row>
    <row r="217" spans="1:10" ht="12.75" customHeight="1">
      <c r="A217" s="134" t="s">
        <v>543</v>
      </c>
      <c r="B217" s="134" t="s">
        <v>552</v>
      </c>
      <c r="C217" s="134" t="s">
        <v>553</v>
      </c>
      <c r="D217" s="134" t="s">
        <v>31</v>
      </c>
      <c r="E217" s="134">
        <v>1</v>
      </c>
      <c r="F217" s="130">
        <v>0.1</v>
      </c>
      <c r="G217" s="134">
        <v>33.17577</v>
      </c>
      <c r="H217" s="134">
        <v>-117.36893000000001</v>
      </c>
      <c r="I217" s="134">
        <v>33.176960000000001</v>
      </c>
      <c r="J217" s="134">
        <v>-117.37006</v>
      </c>
    </row>
    <row r="218" spans="1:10" ht="12.75" customHeight="1">
      <c r="A218" s="134" t="s">
        <v>543</v>
      </c>
      <c r="B218" s="134" t="s">
        <v>554</v>
      </c>
      <c r="C218" s="134" t="s">
        <v>555</v>
      </c>
      <c r="D218" s="134" t="s">
        <v>31</v>
      </c>
      <c r="E218" s="134">
        <v>1</v>
      </c>
      <c r="F218" s="130">
        <v>1.1299999999999999</v>
      </c>
      <c r="G218" s="134">
        <v>32.999470000000002</v>
      </c>
      <c r="H218" s="134">
        <v>-117.27793</v>
      </c>
      <c r="I218" s="134">
        <v>33.015560000000001</v>
      </c>
      <c r="J218" s="134">
        <v>-117.28135</v>
      </c>
    </row>
    <row r="219" spans="1:10" ht="12.75" customHeight="1">
      <c r="A219" s="134" t="s">
        <v>543</v>
      </c>
      <c r="B219" s="134" t="s">
        <v>556</v>
      </c>
      <c r="C219" s="134" t="s">
        <v>557</v>
      </c>
      <c r="D219" s="134" t="s">
        <v>31</v>
      </c>
      <c r="E219" s="134">
        <v>1</v>
      </c>
      <c r="F219" s="130">
        <v>2.5499999999999998</v>
      </c>
      <c r="G219" s="134">
        <v>33.128079999999997</v>
      </c>
      <c r="H219" s="134">
        <v>-117.33378</v>
      </c>
      <c r="I219" s="134">
        <v>33.165149999999997</v>
      </c>
      <c r="J219" s="134">
        <v>-117.35948</v>
      </c>
    </row>
    <row r="220" spans="1:10" ht="12.75" customHeight="1">
      <c r="A220" s="134" t="s">
        <v>543</v>
      </c>
      <c r="B220" s="134" t="s">
        <v>558</v>
      </c>
      <c r="C220" s="134" t="s">
        <v>559</v>
      </c>
      <c r="D220" s="134" t="s">
        <v>31</v>
      </c>
      <c r="E220" s="134">
        <v>1</v>
      </c>
      <c r="F220" s="130">
        <v>2.5499999999999998</v>
      </c>
      <c r="G220" s="134">
        <v>33.133189999999999</v>
      </c>
      <c r="H220" s="134">
        <v>-117.33758</v>
      </c>
      <c r="I220" s="134">
        <v>33.165149999999997</v>
      </c>
      <c r="J220" s="134">
        <v>-117.35948</v>
      </c>
    </row>
    <row r="221" spans="1:10" ht="12.75" customHeight="1">
      <c r="A221" s="134" t="s">
        <v>543</v>
      </c>
      <c r="B221" s="134" t="s">
        <v>560</v>
      </c>
      <c r="C221" s="134" t="s">
        <v>561</v>
      </c>
      <c r="D221" s="134" t="s">
        <v>31</v>
      </c>
      <c r="E221" s="134">
        <v>1</v>
      </c>
      <c r="F221" s="143">
        <v>0</v>
      </c>
      <c r="G221" s="134">
        <v>0</v>
      </c>
      <c r="H221" s="134">
        <v>0</v>
      </c>
      <c r="I221" s="134">
        <v>0</v>
      </c>
      <c r="J221" s="134">
        <v>0</v>
      </c>
    </row>
    <row r="222" spans="1:10" ht="12.75" customHeight="1">
      <c r="A222" s="134" t="s">
        <v>543</v>
      </c>
      <c r="B222" s="134" t="s">
        <v>562</v>
      </c>
      <c r="C222" s="134" t="s">
        <v>563</v>
      </c>
      <c r="D222" s="134" t="s">
        <v>31</v>
      </c>
      <c r="E222" s="134">
        <v>1</v>
      </c>
      <c r="F222" s="143">
        <v>0</v>
      </c>
      <c r="G222" s="134">
        <v>0</v>
      </c>
      <c r="H222" s="134">
        <v>0</v>
      </c>
      <c r="I222" s="134">
        <v>0</v>
      </c>
      <c r="J222" s="134">
        <v>0</v>
      </c>
    </row>
    <row r="223" spans="1:10" ht="12.75" customHeight="1">
      <c r="A223" s="134" t="s">
        <v>543</v>
      </c>
      <c r="B223" s="134" t="s">
        <v>564</v>
      </c>
      <c r="C223" s="134" t="s">
        <v>565</v>
      </c>
      <c r="D223" s="134" t="s">
        <v>31</v>
      </c>
      <c r="E223" s="134">
        <v>1</v>
      </c>
      <c r="F223" s="130">
        <v>1.41</v>
      </c>
      <c r="G223" s="134">
        <v>32.675109999999997</v>
      </c>
      <c r="H223" s="134">
        <v>-117.17348</v>
      </c>
      <c r="I223" s="134">
        <v>32.686439999999997</v>
      </c>
      <c r="J223" s="134">
        <v>-117.19364</v>
      </c>
    </row>
    <row r="224" spans="1:10" ht="12.75" customHeight="1">
      <c r="A224" s="134" t="s">
        <v>543</v>
      </c>
      <c r="B224" s="134" t="s">
        <v>566</v>
      </c>
      <c r="C224" s="134" t="s">
        <v>567</v>
      </c>
      <c r="D224" s="134" t="s">
        <v>31</v>
      </c>
      <c r="E224" s="134">
        <v>1</v>
      </c>
      <c r="F224" s="130">
        <v>0.64</v>
      </c>
      <c r="G224" s="134">
        <v>32.680390000000003</v>
      </c>
      <c r="H224" s="134">
        <v>-117.18199</v>
      </c>
      <c r="I224" s="134">
        <v>32.684739999999998</v>
      </c>
      <c r="J224" s="134">
        <v>-117.19049</v>
      </c>
    </row>
    <row r="225" spans="1:10" ht="12.75" customHeight="1">
      <c r="A225" s="134" t="s">
        <v>543</v>
      </c>
      <c r="B225" s="134" t="s">
        <v>568</v>
      </c>
      <c r="C225" s="134" t="s">
        <v>569</v>
      </c>
      <c r="D225" s="134" t="s">
        <v>31</v>
      </c>
      <c r="E225" s="134">
        <v>1</v>
      </c>
      <c r="F225" s="130">
        <v>2.23</v>
      </c>
      <c r="G225" s="134">
        <v>32.948990000000002</v>
      </c>
      <c r="H225" s="134">
        <v>-117.26519999999999</v>
      </c>
      <c r="I225" s="134">
        <v>32.980310000000003</v>
      </c>
      <c r="J225" s="134">
        <v>-117.27238</v>
      </c>
    </row>
    <row r="226" spans="1:10" ht="12.75" customHeight="1">
      <c r="A226" s="134" t="s">
        <v>543</v>
      </c>
      <c r="B226" s="134" t="s">
        <v>570</v>
      </c>
      <c r="C226" s="134" t="s">
        <v>571</v>
      </c>
      <c r="D226" s="134" t="s">
        <v>31</v>
      </c>
      <c r="E226" s="134">
        <v>1</v>
      </c>
      <c r="F226" s="143">
        <v>0</v>
      </c>
      <c r="G226" s="134">
        <v>0</v>
      </c>
      <c r="H226" s="134">
        <v>0</v>
      </c>
      <c r="I226" s="134">
        <v>0</v>
      </c>
      <c r="J226" s="134">
        <v>0</v>
      </c>
    </row>
    <row r="227" spans="1:10" ht="12.75" customHeight="1">
      <c r="A227" s="134" t="s">
        <v>543</v>
      </c>
      <c r="B227" s="134" t="s">
        <v>572</v>
      </c>
      <c r="C227" s="134" t="s">
        <v>573</v>
      </c>
      <c r="D227" s="134" t="s">
        <v>31</v>
      </c>
      <c r="E227" s="134">
        <v>1</v>
      </c>
      <c r="F227" s="130">
        <v>0.6</v>
      </c>
      <c r="G227" s="134">
        <v>32.990819999999999</v>
      </c>
      <c r="H227" s="134">
        <v>-117.27466</v>
      </c>
      <c r="I227" s="134">
        <v>32.991639999999997</v>
      </c>
      <c r="J227" s="134">
        <v>-117.27473000000001</v>
      </c>
    </row>
    <row r="228" spans="1:10" ht="12.75" customHeight="1">
      <c r="A228" s="134" t="s">
        <v>543</v>
      </c>
      <c r="B228" s="134" t="s">
        <v>574</v>
      </c>
      <c r="C228" s="134" t="s">
        <v>575</v>
      </c>
      <c r="D228" s="134" t="s">
        <v>31</v>
      </c>
      <c r="E228" s="134">
        <v>1</v>
      </c>
      <c r="F228" s="130">
        <v>0.45</v>
      </c>
      <c r="G228" s="134">
        <v>33.202440000000003</v>
      </c>
      <c r="H228" s="134">
        <v>-117.39291</v>
      </c>
      <c r="I228" s="134">
        <v>33.206960000000002</v>
      </c>
      <c r="J228" s="134">
        <v>-117.39852999999999</v>
      </c>
    </row>
    <row r="229" spans="1:10" ht="12.75" customHeight="1">
      <c r="A229" s="134" t="s">
        <v>543</v>
      </c>
      <c r="B229" s="134" t="s">
        <v>576</v>
      </c>
      <c r="C229" s="134" t="s">
        <v>577</v>
      </c>
      <c r="D229" s="134" t="s">
        <v>31</v>
      </c>
      <c r="E229" s="134">
        <v>1</v>
      </c>
      <c r="F229" s="130">
        <v>1.48</v>
      </c>
      <c r="G229" s="134">
        <v>32.566220000000001</v>
      </c>
      <c r="H229" s="134">
        <v>-117.13301</v>
      </c>
      <c r="I229" s="134">
        <v>32.587530000000001</v>
      </c>
      <c r="J229" s="134">
        <v>-117.1326</v>
      </c>
    </row>
    <row r="230" spans="1:10" ht="12.75" customHeight="1">
      <c r="A230" s="134" t="s">
        <v>543</v>
      </c>
      <c r="B230" s="134" t="s">
        <v>578</v>
      </c>
      <c r="C230" s="134" t="s">
        <v>579</v>
      </c>
      <c r="D230" s="134" t="s">
        <v>31</v>
      </c>
      <c r="E230" s="134">
        <v>1</v>
      </c>
      <c r="F230" s="143">
        <v>0</v>
      </c>
      <c r="G230" s="134">
        <v>0</v>
      </c>
      <c r="H230" s="134">
        <v>0</v>
      </c>
      <c r="I230" s="134">
        <v>0</v>
      </c>
      <c r="J230" s="134">
        <v>0</v>
      </c>
    </row>
    <row r="231" spans="1:10" ht="12.75" customHeight="1">
      <c r="A231" s="134" t="s">
        <v>543</v>
      </c>
      <c r="B231" s="134" t="s">
        <v>580</v>
      </c>
      <c r="C231" s="134" t="s">
        <v>581</v>
      </c>
      <c r="D231" s="134" t="s">
        <v>31</v>
      </c>
      <c r="E231" s="134">
        <v>1</v>
      </c>
      <c r="F231" s="130">
        <v>3.97</v>
      </c>
      <c r="G231" s="134">
        <v>32.809869999999997</v>
      </c>
      <c r="H231" s="134">
        <v>-117.26931999999999</v>
      </c>
      <c r="I231" s="134">
        <v>32.85472</v>
      </c>
      <c r="J231" s="134">
        <v>-117.25918</v>
      </c>
    </row>
    <row r="232" spans="1:10" ht="12.75" customHeight="1">
      <c r="A232" s="134" t="s">
        <v>543</v>
      </c>
      <c r="B232" s="134" t="s">
        <v>582</v>
      </c>
      <c r="C232" s="134" t="s">
        <v>583</v>
      </c>
      <c r="D232" s="134" t="s">
        <v>31</v>
      </c>
      <c r="E232" s="134">
        <v>1</v>
      </c>
      <c r="F232" s="130">
        <v>0.06</v>
      </c>
      <c r="G232" s="134">
        <v>32.850830000000002</v>
      </c>
      <c r="H232" s="134">
        <v>-117.27303000000001</v>
      </c>
      <c r="I232" s="134">
        <v>32.850239999999999</v>
      </c>
      <c r="J232" s="134">
        <v>-117.27235</v>
      </c>
    </row>
    <row r="233" spans="1:10" ht="12.75" customHeight="1">
      <c r="A233" s="134" t="s">
        <v>543</v>
      </c>
      <c r="B233" s="134" t="s">
        <v>584</v>
      </c>
      <c r="C233" s="134" t="s">
        <v>585</v>
      </c>
      <c r="D233" s="134" t="s">
        <v>31</v>
      </c>
      <c r="E233" s="134">
        <v>1</v>
      </c>
      <c r="F233" s="130">
        <v>2.12</v>
      </c>
      <c r="G233" s="134">
        <v>32.85472</v>
      </c>
      <c r="H233" s="134">
        <v>-117.25918</v>
      </c>
      <c r="I233" s="134">
        <v>32.883650000000003</v>
      </c>
      <c r="J233" s="134">
        <v>-117.25268</v>
      </c>
    </row>
    <row r="234" spans="1:10" ht="12.75" customHeight="1">
      <c r="A234" s="134" t="s">
        <v>543</v>
      </c>
      <c r="B234" s="134" t="s">
        <v>586</v>
      </c>
      <c r="C234" s="134" t="s">
        <v>587</v>
      </c>
      <c r="D234" s="134" t="s">
        <v>31</v>
      </c>
      <c r="E234" s="134">
        <v>1</v>
      </c>
      <c r="F234" s="130">
        <v>1.29</v>
      </c>
      <c r="G234" s="134">
        <v>33.063879999999997</v>
      </c>
      <c r="H234" s="134">
        <v>-117.30501</v>
      </c>
      <c r="I234" s="134">
        <v>33.08173</v>
      </c>
      <c r="J234" s="134">
        <v>-117.31146</v>
      </c>
    </row>
    <row r="235" spans="1:10" ht="12.75" customHeight="1">
      <c r="A235" s="134" t="s">
        <v>543</v>
      </c>
      <c r="B235" s="134" t="s">
        <v>588</v>
      </c>
      <c r="C235" s="134" t="s">
        <v>589</v>
      </c>
      <c r="D235" s="134" t="s">
        <v>31</v>
      </c>
      <c r="E235" s="134">
        <v>1</v>
      </c>
      <c r="F235" s="130">
        <v>0.19</v>
      </c>
      <c r="G235" s="134">
        <v>32.8367</v>
      </c>
      <c r="H235" s="134">
        <v>-117.28157</v>
      </c>
      <c r="I235" s="134">
        <v>32.839489999999998</v>
      </c>
      <c r="J235" s="134">
        <v>-117.28232</v>
      </c>
    </row>
    <row r="236" spans="1:10" ht="12.75" customHeight="1">
      <c r="A236" s="134" t="s">
        <v>543</v>
      </c>
      <c r="B236" s="134" t="s">
        <v>590</v>
      </c>
      <c r="C236" s="134" t="s">
        <v>591</v>
      </c>
      <c r="D236" s="134" t="s">
        <v>31</v>
      </c>
      <c r="E236" s="134">
        <v>1</v>
      </c>
      <c r="F236" s="130">
        <v>29.2</v>
      </c>
      <c r="G236" s="134">
        <v>32.761719999999997</v>
      </c>
      <c r="H236" s="134">
        <v>-117.24138000000001</v>
      </c>
      <c r="I236" s="134">
        <v>32.76003</v>
      </c>
      <c r="J236" s="134">
        <v>-117.24791999999999</v>
      </c>
    </row>
    <row r="237" spans="1:10" ht="12.75" customHeight="1">
      <c r="A237" s="134" t="s">
        <v>543</v>
      </c>
      <c r="B237" s="134" t="s">
        <v>592</v>
      </c>
      <c r="C237" s="134" t="s">
        <v>593</v>
      </c>
      <c r="D237" s="134" t="s">
        <v>31</v>
      </c>
      <c r="E237" s="134">
        <v>1</v>
      </c>
      <c r="F237" s="130">
        <v>0.57999999999999996</v>
      </c>
      <c r="G237" s="134">
        <v>32.763849999999998</v>
      </c>
      <c r="H237" s="134">
        <v>-117.24133999999999</v>
      </c>
      <c r="I237" s="134">
        <v>32.767710000000001</v>
      </c>
      <c r="J237" s="134">
        <v>-117.23693</v>
      </c>
    </row>
    <row r="238" spans="1:10" ht="12.75" customHeight="1">
      <c r="A238" s="134" t="s">
        <v>543</v>
      </c>
      <c r="B238" s="134" t="s">
        <v>594</v>
      </c>
      <c r="C238" s="134" t="s">
        <v>595</v>
      </c>
      <c r="D238" s="134" t="s">
        <v>31</v>
      </c>
      <c r="E238" s="134">
        <v>1</v>
      </c>
      <c r="F238" s="130">
        <v>0.21</v>
      </c>
      <c r="G238" s="134">
        <v>32.795780000000001</v>
      </c>
      <c r="H238" s="134">
        <v>-117.22081</v>
      </c>
      <c r="I238" s="134">
        <v>32.794409999999999</v>
      </c>
      <c r="J238" s="134">
        <v>-117.22355</v>
      </c>
    </row>
    <row r="239" spans="1:10" ht="12.75" customHeight="1">
      <c r="A239" s="134" t="s">
        <v>543</v>
      </c>
      <c r="B239" s="134" t="s">
        <v>596</v>
      </c>
      <c r="C239" s="134" t="s">
        <v>597</v>
      </c>
      <c r="D239" s="134" t="s">
        <v>31</v>
      </c>
      <c r="E239" s="134">
        <v>1</v>
      </c>
      <c r="F239" s="130">
        <v>0.72</v>
      </c>
      <c r="G239" s="134">
        <v>32.779580000000003</v>
      </c>
      <c r="H239" s="134">
        <v>-117.23593</v>
      </c>
      <c r="I239" s="134">
        <v>32.788550000000001</v>
      </c>
      <c r="J239" s="134">
        <v>-117.23168</v>
      </c>
    </row>
    <row r="240" spans="1:10" ht="12.75" customHeight="1">
      <c r="A240" s="134" t="s">
        <v>543</v>
      </c>
      <c r="B240" s="134" t="s">
        <v>598</v>
      </c>
      <c r="C240" s="134" t="s">
        <v>599</v>
      </c>
      <c r="D240" s="134" t="s">
        <v>31</v>
      </c>
      <c r="E240" s="134">
        <v>1</v>
      </c>
      <c r="F240" s="130">
        <v>0.96</v>
      </c>
      <c r="G240" s="134">
        <v>32.793480000000002</v>
      </c>
      <c r="H240" s="134">
        <v>-117.20944</v>
      </c>
      <c r="I240" s="134">
        <v>32.794260000000001</v>
      </c>
      <c r="J240" s="134">
        <v>-117.21141</v>
      </c>
    </row>
    <row r="241" spans="1:10" ht="12.75" customHeight="1">
      <c r="A241" s="134" t="s">
        <v>543</v>
      </c>
      <c r="B241" s="134" t="s">
        <v>600</v>
      </c>
      <c r="C241" s="134" t="s">
        <v>601</v>
      </c>
      <c r="D241" s="134" t="s">
        <v>31</v>
      </c>
      <c r="E241" s="134">
        <v>1</v>
      </c>
      <c r="F241" s="130">
        <v>0.05</v>
      </c>
      <c r="G241" s="134">
        <v>32.785960000000003</v>
      </c>
      <c r="H241" s="134">
        <v>-117.24046</v>
      </c>
      <c r="I241" s="134">
        <v>32.7913</v>
      </c>
      <c r="J241" s="134">
        <v>-117.24894999999999</v>
      </c>
    </row>
    <row r="242" spans="1:10" ht="12.75" customHeight="1">
      <c r="A242" s="134" t="s">
        <v>543</v>
      </c>
      <c r="B242" s="134" t="s">
        <v>602</v>
      </c>
      <c r="C242" s="134" t="s">
        <v>603</v>
      </c>
      <c r="D242" s="134" t="s">
        <v>31</v>
      </c>
      <c r="E242" s="134">
        <v>1</v>
      </c>
      <c r="F242" s="130">
        <v>0.5</v>
      </c>
      <c r="G242" s="134">
        <v>32.784019999999998</v>
      </c>
      <c r="H242" s="134">
        <v>-117.21134000000001</v>
      </c>
      <c r="I242" s="134">
        <v>32.786140000000003</v>
      </c>
      <c r="J242" s="134">
        <v>-117.20984</v>
      </c>
    </row>
    <row r="243" spans="1:10" ht="12.75" customHeight="1">
      <c r="A243" s="134" t="s">
        <v>543</v>
      </c>
      <c r="B243" s="134" t="s">
        <v>604</v>
      </c>
      <c r="C243" s="134" t="s">
        <v>605</v>
      </c>
      <c r="D243" s="134" t="s">
        <v>31</v>
      </c>
      <c r="E243" s="134">
        <v>1</v>
      </c>
      <c r="F243" s="130">
        <v>1.34</v>
      </c>
      <c r="G243" s="134">
        <v>32.764279999999999</v>
      </c>
      <c r="H243" s="134">
        <v>-117.24674</v>
      </c>
      <c r="I243" s="134">
        <v>32.762079999999997</v>
      </c>
      <c r="J243" s="134">
        <v>-117.24597</v>
      </c>
    </row>
    <row r="244" spans="1:10" ht="12.75" customHeight="1">
      <c r="A244" s="134" t="s">
        <v>543</v>
      </c>
      <c r="B244" s="134" t="s">
        <v>606</v>
      </c>
      <c r="C244" s="134" t="s">
        <v>607</v>
      </c>
      <c r="D244" s="134" t="s">
        <v>31</v>
      </c>
      <c r="E244" s="134">
        <v>1</v>
      </c>
      <c r="F244" s="130">
        <v>1.26</v>
      </c>
      <c r="G244" s="134">
        <v>32.761940000000003</v>
      </c>
      <c r="H244" s="134">
        <v>-117.24133999999999</v>
      </c>
      <c r="I244" s="134">
        <v>32.763269999999999</v>
      </c>
      <c r="J244" s="134">
        <v>-117.24153</v>
      </c>
    </row>
    <row r="245" spans="1:10" ht="12.75" customHeight="1">
      <c r="A245" s="134" t="s">
        <v>543</v>
      </c>
      <c r="B245" s="134" t="s">
        <v>608</v>
      </c>
      <c r="C245" s="134" t="s">
        <v>609</v>
      </c>
      <c r="D245" s="134" t="s">
        <v>31</v>
      </c>
      <c r="E245" s="134">
        <v>1</v>
      </c>
      <c r="F245" s="130">
        <v>0.55000000000000004</v>
      </c>
      <c r="G245" s="134">
        <v>32.779449999999997</v>
      </c>
      <c r="H245" s="134">
        <v>-117.2363</v>
      </c>
      <c r="I245" s="134">
        <v>32.785960000000003</v>
      </c>
      <c r="J245" s="134">
        <v>-117.24046</v>
      </c>
    </row>
    <row r="246" spans="1:10" ht="12.75" customHeight="1">
      <c r="A246" s="134" t="s">
        <v>543</v>
      </c>
      <c r="B246" s="134" t="s">
        <v>610</v>
      </c>
      <c r="C246" s="134" t="s">
        <v>611</v>
      </c>
      <c r="D246" s="134" t="s">
        <v>31</v>
      </c>
      <c r="E246" s="134">
        <v>1</v>
      </c>
      <c r="F246" s="130">
        <v>3.14</v>
      </c>
      <c r="G246" s="134">
        <v>32.779449999999997</v>
      </c>
      <c r="H246" s="134">
        <v>-117.2363</v>
      </c>
      <c r="I246" s="134">
        <v>32.778120000000001</v>
      </c>
      <c r="J246" s="134">
        <v>-117.24686</v>
      </c>
    </row>
    <row r="247" spans="1:10" ht="12.75" customHeight="1">
      <c r="A247" s="134" t="s">
        <v>543</v>
      </c>
      <c r="B247" s="134" t="s">
        <v>612</v>
      </c>
      <c r="C247" s="134" t="s">
        <v>613</v>
      </c>
      <c r="D247" s="134" t="s">
        <v>31</v>
      </c>
      <c r="E247" s="134">
        <v>1</v>
      </c>
      <c r="F247" s="130">
        <v>0.61</v>
      </c>
      <c r="G247" s="134">
        <v>32.779969999999999</v>
      </c>
      <c r="H247" s="134">
        <v>-117.24838</v>
      </c>
      <c r="I247" s="134">
        <v>32.781300000000002</v>
      </c>
      <c r="J247" s="134">
        <v>-117.24875</v>
      </c>
    </row>
    <row r="248" spans="1:10" ht="12.75" customHeight="1">
      <c r="A248" s="134" t="s">
        <v>543</v>
      </c>
      <c r="B248" s="134" t="s">
        <v>614</v>
      </c>
      <c r="C248" s="134" t="s">
        <v>615</v>
      </c>
      <c r="D248" s="134" t="s">
        <v>31</v>
      </c>
      <c r="E248" s="134">
        <v>1</v>
      </c>
      <c r="F248" s="130">
        <v>1.01</v>
      </c>
      <c r="G248" s="134">
        <v>32.775959999999998</v>
      </c>
      <c r="H248" s="134">
        <v>-117.24679</v>
      </c>
      <c r="I248" s="134">
        <v>32.77758</v>
      </c>
      <c r="J248" s="134">
        <v>-117.24733000000001</v>
      </c>
    </row>
    <row r="249" spans="1:10" ht="12.75" customHeight="1">
      <c r="A249" s="134" t="s">
        <v>543</v>
      </c>
      <c r="B249" s="134" t="s">
        <v>616</v>
      </c>
      <c r="C249" s="134" t="s">
        <v>617</v>
      </c>
      <c r="D249" s="134" t="s">
        <v>31</v>
      </c>
      <c r="E249" s="134">
        <v>1</v>
      </c>
      <c r="F249" s="130">
        <v>0.9</v>
      </c>
      <c r="G249" s="134">
        <v>32.772559999999999</v>
      </c>
      <c r="H249" s="134">
        <v>-117.24003999999999</v>
      </c>
      <c r="I249" s="134">
        <v>32.773739999999997</v>
      </c>
      <c r="J249" s="134">
        <v>-117.24015</v>
      </c>
    </row>
    <row r="250" spans="1:10" ht="12.75" customHeight="1">
      <c r="A250" s="134" t="s">
        <v>543</v>
      </c>
      <c r="B250" s="134" t="s">
        <v>618</v>
      </c>
      <c r="C250" s="134" t="s">
        <v>619</v>
      </c>
      <c r="D250" s="134" t="s">
        <v>31</v>
      </c>
      <c r="E250" s="134">
        <v>1</v>
      </c>
      <c r="F250" s="130">
        <v>0.36</v>
      </c>
      <c r="G250" s="134">
        <v>32.77093</v>
      </c>
      <c r="H250" s="134">
        <v>-117.24321999999999</v>
      </c>
      <c r="I250" s="134">
        <v>32.773699999999998</v>
      </c>
      <c r="J250" s="134">
        <v>-117.24460000000001</v>
      </c>
    </row>
    <row r="251" spans="1:10" ht="12.75" customHeight="1">
      <c r="A251" s="134" t="s">
        <v>543</v>
      </c>
      <c r="B251" s="134" t="s">
        <v>620</v>
      </c>
      <c r="C251" s="134" t="s">
        <v>621</v>
      </c>
      <c r="D251" s="134" t="s">
        <v>31</v>
      </c>
      <c r="E251" s="134">
        <v>1</v>
      </c>
      <c r="F251" s="143">
        <v>0</v>
      </c>
      <c r="G251" s="134">
        <v>32.788499999999999</v>
      </c>
      <c r="H251" s="134">
        <v>-117.20958</v>
      </c>
      <c r="I251" s="134">
        <v>32.793199999999999</v>
      </c>
      <c r="J251" s="134">
        <v>-117.20952</v>
      </c>
    </row>
    <row r="252" spans="1:10" ht="12.75" customHeight="1">
      <c r="A252" s="134" t="s">
        <v>543</v>
      </c>
      <c r="B252" s="134" t="s">
        <v>622</v>
      </c>
      <c r="C252" s="134" t="s">
        <v>623</v>
      </c>
      <c r="D252" s="134" t="s">
        <v>31</v>
      </c>
      <c r="E252" s="134">
        <v>1</v>
      </c>
      <c r="F252" s="130">
        <v>0.5</v>
      </c>
      <c r="G252" s="134">
        <v>32.777329999999999</v>
      </c>
      <c r="H252" s="134">
        <v>-117.21138999999999</v>
      </c>
      <c r="I252" s="134">
        <v>32.784019999999998</v>
      </c>
      <c r="J252" s="134">
        <v>-117.21120999999999</v>
      </c>
    </row>
    <row r="253" spans="1:10" ht="12.75" customHeight="1">
      <c r="A253" s="134" t="s">
        <v>543</v>
      </c>
      <c r="B253" s="134" t="s">
        <v>624</v>
      </c>
      <c r="C253" s="134" t="s">
        <v>625</v>
      </c>
      <c r="D253" s="134" t="s">
        <v>31</v>
      </c>
      <c r="E253" s="134">
        <v>1</v>
      </c>
      <c r="F253" s="130">
        <v>2.14</v>
      </c>
      <c r="G253" s="134">
        <v>32.759250000000002</v>
      </c>
      <c r="H253" s="134">
        <v>-117.25405000000001</v>
      </c>
      <c r="I253" s="134">
        <v>32.793309999999998</v>
      </c>
      <c r="J253" s="134">
        <v>-117.25620000000001</v>
      </c>
    </row>
    <row r="254" spans="1:10" ht="12.75" customHeight="1">
      <c r="A254" s="134" t="s">
        <v>543</v>
      </c>
      <c r="B254" s="134" t="s">
        <v>626</v>
      </c>
      <c r="C254" s="134" t="s">
        <v>627</v>
      </c>
      <c r="D254" s="134" t="s">
        <v>31</v>
      </c>
      <c r="E254" s="134">
        <v>1</v>
      </c>
      <c r="F254" s="130">
        <v>0.2</v>
      </c>
      <c r="G254" s="134">
        <v>33.04551</v>
      </c>
      <c r="H254" s="134">
        <v>-117.29827</v>
      </c>
      <c r="I254" s="134">
        <v>33.048310000000001</v>
      </c>
      <c r="J254" s="134">
        <v>-117.29904999999999</v>
      </c>
    </row>
    <row r="255" spans="1:10" ht="12.75" customHeight="1">
      <c r="A255" s="134" t="s">
        <v>543</v>
      </c>
      <c r="B255" s="134" t="s">
        <v>628</v>
      </c>
      <c r="C255" s="134" t="s">
        <v>629</v>
      </c>
      <c r="D255" s="134" t="s">
        <v>31</v>
      </c>
      <c r="E255" s="134">
        <v>1</v>
      </c>
      <c r="F255" s="130">
        <v>1.59</v>
      </c>
      <c r="G255" s="134">
        <v>32.735190000000003</v>
      </c>
      <c r="H255" s="134">
        <v>-117.25581</v>
      </c>
      <c r="I255" s="134">
        <v>32.756520000000002</v>
      </c>
      <c r="J255" s="134">
        <v>-117.25191</v>
      </c>
    </row>
    <row r="256" spans="1:10" ht="12.75" customHeight="1">
      <c r="A256" s="134" t="s">
        <v>543</v>
      </c>
      <c r="B256" s="134" t="s">
        <v>630</v>
      </c>
      <c r="C256" s="134" t="s">
        <v>631</v>
      </c>
      <c r="D256" s="134" t="s">
        <v>31</v>
      </c>
      <c r="E256" s="134">
        <v>1</v>
      </c>
      <c r="F256" s="130">
        <v>1.86</v>
      </c>
      <c r="G256" s="134">
        <v>33.207720000000002</v>
      </c>
      <c r="H256" s="134">
        <v>-117.39643</v>
      </c>
      <c r="I256" s="134">
        <v>33.208889999999997</v>
      </c>
      <c r="J256" s="134">
        <v>-117.39735</v>
      </c>
    </row>
    <row r="257" spans="1:10" ht="12.75" customHeight="1">
      <c r="A257" s="134" t="s">
        <v>543</v>
      </c>
      <c r="B257" s="134" t="s">
        <v>632</v>
      </c>
      <c r="C257" s="134" t="s">
        <v>633</v>
      </c>
      <c r="D257" s="134" t="s">
        <v>31</v>
      </c>
      <c r="E257" s="134">
        <v>1</v>
      </c>
      <c r="F257" s="143">
        <v>0</v>
      </c>
      <c r="G257" s="134">
        <v>0</v>
      </c>
      <c r="H257" s="134">
        <v>0</v>
      </c>
      <c r="I257" s="134">
        <v>0</v>
      </c>
      <c r="J257" s="134">
        <v>0</v>
      </c>
    </row>
    <row r="258" spans="1:10" ht="12.75" customHeight="1">
      <c r="A258" s="134" t="s">
        <v>543</v>
      </c>
      <c r="B258" s="134" t="s">
        <v>634</v>
      </c>
      <c r="C258" s="134" t="s">
        <v>635</v>
      </c>
      <c r="D258" s="134" t="s">
        <v>31</v>
      </c>
      <c r="E258" s="134">
        <v>1</v>
      </c>
      <c r="F258" s="130">
        <v>3.67</v>
      </c>
      <c r="G258" s="134">
        <v>33.165149999999997</v>
      </c>
      <c r="H258" s="134">
        <v>-117.35948</v>
      </c>
      <c r="I258" s="134">
        <v>33.206960000000002</v>
      </c>
      <c r="J258" s="134">
        <v>-117.39852999999999</v>
      </c>
    </row>
    <row r="259" spans="1:10" ht="12.75" customHeight="1">
      <c r="A259" s="134" t="s">
        <v>543</v>
      </c>
      <c r="B259" s="134" t="s">
        <v>636</v>
      </c>
      <c r="C259" s="134" t="s">
        <v>637</v>
      </c>
      <c r="D259" s="134" t="s">
        <v>31</v>
      </c>
      <c r="E259" s="134">
        <v>1</v>
      </c>
      <c r="F259" s="130">
        <v>1.47</v>
      </c>
      <c r="G259" s="134">
        <v>32.793309999999998</v>
      </c>
      <c r="H259" s="134">
        <v>-117.25620000000001</v>
      </c>
      <c r="I259" s="134">
        <v>32.809869999999997</v>
      </c>
      <c r="J259" s="134">
        <v>-117.26931999999999</v>
      </c>
    </row>
    <row r="260" spans="1:10" ht="12.75" customHeight="1">
      <c r="A260" s="134" t="s">
        <v>543</v>
      </c>
      <c r="B260" s="134" t="s">
        <v>638</v>
      </c>
      <c r="C260" s="134" t="s">
        <v>639</v>
      </c>
      <c r="D260" s="134" t="s">
        <v>31</v>
      </c>
      <c r="E260" s="134">
        <v>1</v>
      </c>
      <c r="F260" s="130">
        <v>0.13</v>
      </c>
      <c r="G260" s="134">
        <v>32.959690000000002</v>
      </c>
      <c r="H260" s="134">
        <v>-117.26860000000001</v>
      </c>
      <c r="I260" s="134">
        <v>32.96152</v>
      </c>
      <c r="J260" s="134">
        <v>-117.26871</v>
      </c>
    </row>
    <row r="261" spans="1:10" ht="12.75" customHeight="1">
      <c r="A261" s="134" t="s">
        <v>543</v>
      </c>
      <c r="B261" s="134" t="s">
        <v>640</v>
      </c>
      <c r="C261" s="134" t="s">
        <v>641</v>
      </c>
      <c r="D261" s="134" t="s">
        <v>31</v>
      </c>
      <c r="E261" s="134">
        <v>1</v>
      </c>
      <c r="F261" s="130">
        <v>49.1</v>
      </c>
      <c r="G261" s="134">
        <v>32.70308</v>
      </c>
      <c r="H261" s="134">
        <v>-117.18091</v>
      </c>
      <c r="I261" s="134">
        <v>32.707790000000003</v>
      </c>
      <c r="J261" s="134">
        <v>-117.23703</v>
      </c>
    </row>
    <row r="262" spans="1:10" ht="12.75" customHeight="1">
      <c r="A262" s="134" t="s">
        <v>543</v>
      </c>
      <c r="B262" s="134" t="s">
        <v>642</v>
      </c>
      <c r="C262" s="134" t="s">
        <v>643</v>
      </c>
      <c r="D262" s="134" t="s">
        <v>31</v>
      </c>
      <c r="E262" s="134">
        <v>1</v>
      </c>
      <c r="F262" s="143">
        <v>0</v>
      </c>
      <c r="G262" s="134">
        <v>0</v>
      </c>
      <c r="H262" s="134">
        <v>0</v>
      </c>
      <c r="I262" s="134">
        <v>0</v>
      </c>
      <c r="J262" s="134">
        <v>0</v>
      </c>
    </row>
    <row r="263" spans="1:10" ht="12.75" customHeight="1">
      <c r="A263" s="134" t="s">
        <v>543</v>
      </c>
      <c r="B263" s="134" t="s">
        <v>644</v>
      </c>
      <c r="C263" s="134" t="s">
        <v>645</v>
      </c>
      <c r="D263" s="134" t="s">
        <v>31</v>
      </c>
      <c r="E263" s="134">
        <v>1</v>
      </c>
      <c r="F263" s="143">
        <v>0</v>
      </c>
      <c r="G263" s="134">
        <v>0</v>
      </c>
      <c r="H263" s="134">
        <v>0</v>
      </c>
      <c r="I263" s="134">
        <v>0</v>
      </c>
      <c r="J263" s="134">
        <v>0</v>
      </c>
    </row>
    <row r="264" spans="1:10" ht="12.75" customHeight="1">
      <c r="A264" s="134" t="s">
        <v>543</v>
      </c>
      <c r="B264" s="134" t="s">
        <v>646</v>
      </c>
      <c r="C264" s="134" t="s">
        <v>647</v>
      </c>
      <c r="D264" s="134" t="s">
        <v>31</v>
      </c>
      <c r="E264" s="134">
        <v>1</v>
      </c>
      <c r="F264" s="130">
        <v>0.26</v>
      </c>
      <c r="G264" s="134">
        <v>32.674860000000002</v>
      </c>
      <c r="H264" s="134">
        <v>-117.16509000000001</v>
      </c>
      <c r="I264" s="134">
        <v>32.675879999999999</v>
      </c>
      <c r="J264" s="134">
        <v>-117.16931</v>
      </c>
    </row>
    <row r="265" spans="1:10" ht="12.75" customHeight="1">
      <c r="A265" s="134" t="s">
        <v>543</v>
      </c>
      <c r="B265" s="134" t="s">
        <v>648</v>
      </c>
      <c r="C265" s="134" t="s">
        <v>649</v>
      </c>
      <c r="D265" s="134" t="s">
        <v>31</v>
      </c>
      <c r="E265" s="134">
        <v>1</v>
      </c>
      <c r="F265" s="143">
        <v>0</v>
      </c>
      <c r="G265" s="134">
        <v>32.718409999999999</v>
      </c>
      <c r="H265" s="134">
        <v>-117.22280000000001</v>
      </c>
      <c r="I265" s="134">
        <v>32.718409999999999</v>
      </c>
      <c r="J265" s="134">
        <v>-117.22468000000001</v>
      </c>
    </row>
    <row r="266" spans="1:10" ht="12.75" customHeight="1">
      <c r="A266" s="134" t="s">
        <v>543</v>
      </c>
      <c r="B266" s="134" t="s">
        <v>650</v>
      </c>
      <c r="C266" s="134" t="s">
        <v>651</v>
      </c>
      <c r="D266" s="134" t="s">
        <v>31</v>
      </c>
      <c r="E266" s="134">
        <v>1</v>
      </c>
      <c r="F266" s="130">
        <v>0.14000000000000001</v>
      </c>
      <c r="G266" s="134">
        <v>32.974609999999998</v>
      </c>
      <c r="H266" s="134">
        <v>-117.27033</v>
      </c>
      <c r="I266" s="134">
        <v>32.976559999999999</v>
      </c>
      <c r="J266" s="134">
        <v>-117.27091</v>
      </c>
    </row>
    <row r="267" spans="1:10" ht="12.75" customHeight="1">
      <c r="A267" s="134" t="s">
        <v>543</v>
      </c>
      <c r="B267" s="134" t="s">
        <v>652</v>
      </c>
      <c r="C267" s="134" t="s">
        <v>653</v>
      </c>
      <c r="D267" s="134" t="s">
        <v>31</v>
      </c>
      <c r="E267" s="134">
        <v>1</v>
      </c>
      <c r="F267" s="130">
        <v>1.1599999999999999</v>
      </c>
      <c r="G267" s="134">
        <v>33.016629999999999</v>
      </c>
      <c r="H267" s="134">
        <v>-117.28249</v>
      </c>
      <c r="I267" s="134">
        <v>33.031849999999999</v>
      </c>
      <c r="J267" s="134">
        <v>-117.29085000000001</v>
      </c>
    </row>
    <row r="268" spans="1:10" ht="12.75" customHeight="1">
      <c r="A268" s="134" t="s">
        <v>543</v>
      </c>
      <c r="B268" s="134" t="s">
        <v>654</v>
      </c>
      <c r="C268" s="134" t="s">
        <v>655</v>
      </c>
      <c r="D268" s="134" t="s">
        <v>31</v>
      </c>
      <c r="E268" s="134">
        <v>1</v>
      </c>
      <c r="F268" s="130">
        <v>6.79</v>
      </c>
      <c r="G268" s="134">
        <v>33.331620000000001</v>
      </c>
      <c r="H268" s="134">
        <v>-117.50388</v>
      </c>
      <c r="I268" s="134">
        <v>33.386850000000003</v>
      </c>
      <c r="J268" s="134">
        <v>-117.59623000000001</v>
      </c>
    </row>
    <row r="269" spans="1:10" ht="12.75" customHeight="1">
      <c r="A269" s="134" t="s">
        <v>543</v>
      </c>
      <c r="B269" s="134" t="s">
        <v>656</v>
      </c>
      <c r="C269" s="134" t="s">
        <v>657</v>
      </c>
      <c r="D269" s="134" t="s">
        <v>31</v>
      </c>
      <c r="E269" s="134">
        <v>1</v>
      </c>
      <c r="F269" s="130">
        <v>0.15</v>
      </c>
      <c r="G269" s="134">
        <v>32.980310000000003</v>
      </c>
      <c r="H269" s="134">
        <v>-117.27238</v>
      </c>
      <c r="I269" s="134">
        <v>32.98236</v>
      </c>
      <c r="J269" s="134">
        <v>-117.27348000000001</v>
      </c>
    </row>
    <row r="270" spans="1:10" ht="12.75" customHeight="1">
      <c r="A270" s="134" t="s">
        <v>543</v>
      </c>
      <c r="B270" s="134" t="s">
        <v>658</v>
      </c>
      <c r="C270" s="134" t="s">
        <v>393</v>
      </c>
      <c r="D270" s="134" t="s">
        <v>31</v>
      </c>
      <c r="E270" s="134">
        <v>1</v>
      </c>
      <c r="F270" s="130">
        <v>0.05</v>
      </c>
      <c r="G270" s="134">
        <v>32.849580000000003</v>
      </c>
      <c r="H270" s="134">
        <v>-117.27544</v>
      </c>
      <c r="I270" s="134">
        <v>32.85004</v>
      </c>
      <c r="J270" s="134">
        <v>-117.27481</v>
      </c>
    </row>
    <row r="271" spans="1:10" ht="12.75" customHeight="1">
      <c r="A271" s="134" t="s">
        <v>543</v>
      </c>
      <c r="B271" s="134" t="s">
        <v>659</v>
      </c>
      <c r="C271" s="134" t="s">
        <v>660</v>
      </c>
      <c r="D271" s="134" t="s">
        <v>31</v>
      </c>
      <c r="E271" s="134">
        <v>1</v>
      </c>
      <c r="F271" s="130">
        <v>2.0099999999999998</v>
      </c>
      <c r="G271" s="134">
        <v>32.608939999999997</v>
      </c>
      <c r="H271" s="134">
        <v>-117.13478000000001</v>
      </c>
      <c r="I271" s="134">
        <v>32.636839999999999</v>
      </c>
      <c r="J271" s="134">
        <v>-117.1443</v>
      </c>
    </row>
    <row r="272" spans="1:10" ht="12.75" customHeight="1">
      <c r="A272" s="134" t="s">
        <v>543</v>
      </c>
      <c r="B272" s="134" t="s">
        <v>661</v>
      </c>
      <c r="C272" s="134" t="s">
        <v>662</v>
      </c>
      <c r="D272" s="134" t="s">
        <v>31</v>
      </c>
      <c r="E272" s="134">
        <v>1</v>
      </c>
      <c r="F272" s="130">
        <v>1.38</v>
      </c>
      <c r="G272" s="134">
        <v>32.980310000000003</v>
      </c>
      <c r="H272" s="134">
        <v>-117.27238</v>
      </c>
      <c r="I272" s="134">
        <v>32.999470000000002</v>
      </c>
      <c r="J272" s="134">
        <v>-117.27793</v>
      </c>
    </row>
    <row r="273" spans="1:10" ht="12.75" customHeight="1">
      <c r="A273" s="134" t="s">
        <v>543</v>
      </c>
      <c r="B273" s="134" t="s">
        <v>663</v>
      </c>
      <c r="C273" s="134" t="s">
        <v>664</v>
      </c>
      <c r="D273" s="134" t="s">
        <v>31</v>
      </c>
      <c r="E273" s="134">
        <v>1</v>
      </c>
      <c r="F273" s="130">
        <v>3.06</v>
      </c>
      <c r="G273" s="134">
        <v>33.087580000000003</v>
      </c>
      <c r="H273" s="134">
        <v>-117.31344</v>
      </c>
      <c r="I273" s="134">
        <v>33.128079999999997</v>
      </c>
      <c r="J273" s="134">
        <v>-117.33378</v>
      </c>
    </row>
    <row r="274" spans="1:10" ht="12.75" customHeight="1">
      <c r="A274" s="134" t="s">
        <v>543</v>
      </c>
      <c r="B274" s="134" t="s">
        <v>665</v>
      </c>
      <c r="C274" s="134" t="s">
        <v>666</v>
      </c>
      <c r="D274" s="134" t="s">
        <v>31</v>
      </c>
      <c r="E274" s="134">
        <v>1</v>
      </c>
      <c r="F274" s="130">
        <v>0.1</v>
      </c>
      <c r="G274" s="134">
        <v>32.8459</v>
      </c>
      <c r="H274" s="134">
        <v>-117.27911</v>
      </c>
      <c r="I274" s="134">
        <v>32.84731</v>
      </c>
      <c r="J274" s="134">
        <v>-117.27889</v>
      </c>
    </row>
    <row r="275" spans="1:10" ht="12.75" customHeight="1">
      <c r="A275" s="134" t="s">
        <v>543</v>
      </c>
      <c r="B275" s="134" t="s">
        <v>667</v>
      </c>
      <c r="C275" s="134" t="s">
        <v>668</v>
      </c>
      <c r="D275" s="134" t="s">
        <v>31</v>
      </c>
      <c r="E275" s="134">
        <v>1</v>
      </c>
      <c r="F275" s="130">
        <v>0.87</v>
      </c>
      <c r="G275" s="134">
        <v>32.728459999999998</v>
      </c>
      <c r="H275" s="134">
        <v>-117.1992</v>
      </c>
      <c r="I275" s="134">
        <v>32.728279999999998</v>
      </c>
      <c r="J275" s="134">
        <v>-117.21386</v>
      </c>
    </row>
    <row r="276" spans="1:10" ht="12.75" customHeight="1">
      <c r="A276" s="134" t="s">
        <v>543</v>
      </c>
      <c r="B276" s="134" t="s">
        <v>669</v>
      </c>
      <c r="C276" s="134" t="s">
        <v>670</v>
      </c>
      <c r="D276" s="134" t="s">
        <v>31</v>
      </c>
      <c r="E276" s="134">
        <v>1</v>
      </c>
      <c r="F276" s="130">
        <v>1.84</v>
      </c>
      <c r="G276" s="134">
        <v>32.713180000000001</v>
      </c>
      <c r="H276" s="134">
        <v>-117.25622</v>
      </c>
      <c r="I276" s="134">
        <v>32.735190000000003</v>
      </c>
      <c r="J276" s="134">
        <v>-117.25581</v>
      </c>
    </row>
    <row r="277" spans="1:10" ht="12.75" customHeight="1">
      <c r="A277" s="134" t="s">
        <v>543</v>
      </c>
      <c r="B277" s="134" t="s">
        <v>671</v>
      </c>
      <c r="C277" s="134" t="s">
        <v>672</v>
      </c>
      <c r="D277" s="134" t="s">
        <v>31</v>
      </c>
      <c r="E277" s="134">
        <v>1</v>
      </c>
      <c r="F277" s="130">
        <v>0.25</v>
      </c>
      <c r="G277" s="134">
        <v>33.031860000000002</v>
      </c>
      <c r="H277" s="134">
        <v>-117.29085000000001</v>
      </c>
      <c r="I277" s="134">
        <v>33.034759999999999</v>
      </c>
      <c r="J277" s="134">
        <v>-117.29374</v>
      </c>
    </row>
    <row r="278" spans="1:10" ht="12.75" customHeight="1">
      <c r="A278" s="134" t="s">
        <v>543</v>
      </c>
      <c r="B278" s="134" t="s">
        <v>673</v>
      </c>
      <c r="C278" s="134" t="s">
        <v>674</v>
      </c>
      <c r="D278" s="134" t="s">
        <v>31</v>
      </c>
      <c r="E278" s="134">
        <v>1</v>
      </c>
      <c r="F278" s="130">
        <v>0.42</v>
      </c>
      <c r="G278" s="134">
        <v>32.771279999999997</v>
      </c>
      <c r="H278" s="134">
        <v>-117.20965</v>
      </c>
      <c r="I278" s="134">
        <v>32.777320000000003</v>
      </c>
      <c r="J278" s="134">
        <v>-117.21132</v>
      </c>
    </row>
    <row r="279" spans="1:10" ht="12.75" customHeight="1">
      <c r="A279" s="134" t="s">
        <v>543</v>
      </c>
      <c r="B279" s="134" t="s">
        <v>675</v>
      </c>
      <c r="C279" s="134" t="s">
        <v>676</v>
      </c>
      <c r="D279" s="134" t="s">
        <v>31</v>
      </c>
      <c r="E279" s="134">
        <v>1</v>
      </c>
      <c r="F279" s="130">
        <v>0.3</v>
      </c>
      <c r="G279" s="134">
        <v>32.688450000000003</v>
      </c>
      <c r="H279" s="134">
        <v>-117.16363</v>
      </c>
      <c r="I279" s="134">
        <v>32.692500000000003</v>
      </c>
      <c r="J279" s="134">
        <v>-117.16396</v>
      </c>
    </row>
    <row r="280" spans="1:10" ht="12.75" customHeight="1">
      <c r="A280" s="134" t="s">
        <v>543</v>
      </c>
      <c r="B280" s="134" t="s">
        <v>677</v>
      </c>
      <c r="C280" s="134" t="s">
        <v>678</v>
      </c>
      <c r="D280" s="134" t="s">
        <v>31</v>
      </c>
      <c r="E280" s="134">
        <v>1</v>
      </c>
      <c r="F280" s="143">
        <v>0</v>
      </c>
      <c r="G280" s="134">
        <v>0</v>
      </c>
      <c r="H280" s="134">
        <v>0</v>
      </c>
      <c r="I280" s="134">
        <v>0</v>
      </c>
      <c r="J280" s="134">
        <v>0</v>
      </c>
    </row>
    <row r="281" spans="1:10" ht="12.75" customHeight="1">
      <c r="A281" s="134" t="s">
        <v>543</v>
      </c>
      <c r="B281" s="134" t="s">
        <v>679</v>
      </c>
      <c r="C281" s="134" t="s">
        <v>680</v>
      </c>
      <c r="D281" s="134" t="s">
        <v>31</v>
      </c>
      <c r="E281" s="134">
        <v>1</v>
      </c>
      <c r="F281" s="130">
        <v>0.76</v>
      </c>
      <c r="G281" s="134">
        <v>32.556109999999997</v>
      </c>
      <c r="H281" s="134">
        <v>-117.129</v>
      </c>
      <c r="I281" s="134">
        <v>32.566220000000001</v>
      </c>
      <c r="J281" s="134">
        <v>-117.13301</v>
      </c>
    </row>
    <row r="282" spans="1:10" ht="12.75" customHeight="1">
      <c r="A282" s="134" t="s">
        <v>543</v>
      </c>
      <c r="B282" s="134" t="s">
        <v>681</v>
      </c>
      <c r="C282" s="134" t="s">
        <v>682</v>
      </c>
      <c r="D282" s="134" t="s">
        <v>31</v>
      </c>
      <c r="E282" s="134">
        <v>1</v>
      </c>
      <c r="F282" s="130">
        <v>0.86</v>
      </c>
      <c r="G282" s="134">
        <v>32.883650000000003</v>
      </c>
      <c r="H282" s="134">
        <v>-117.25268</v>
      </c>
      <c r="I282" s="134">
        <v>32.895769999999999</v>
      </c>
      <c r="J282" s="134">
        <v>-117.25341</v>
      </c>
    </row>
    <row r="283" spans="1:10" ht="12.75" customHeight="1">
      <c r="A283" s="134" t="s">
        <v>543</v>
      </c>
      <c r="B283" s="134" t="s">
        <v>683</v>
      </c>
      <c r="C283" s="134" t="s">
        <v>684</v>
      </c>
      <c r="D283" s="134" t="s">
        <v>31</v>
      </c>
      <c r="E283" s="134">
        <v>1</v>
      </c>
      <c r="F283" s="130">
        <v>3.75</v>
      </c>
      <c r="G283" s="134">
        <v>32.895769999999999</v>
      </c>
      <c r="H283" s="134">
        <v>-117.25341</v>
      </c>
      <c r="I283" s="134">
        <v>32.948990000000002</v>
      </c>
      <c r="J283" s="134">
        <v>-117.26519999999999</v>
      </c>
    </row>
    <row r="284" spans="1:10" ht="12.75" customHeight="1">
      <c r="A284" s="134" t="s">
        <v>543</v>
      </c>
      <c r="B284" s="134" t="s">
        <v>685</v>
      </c>
      <c r="C284" s="134" t="s">
        <v>686</v>
      </c>
      <c r="D284" s="134" t="s">
        <v>31</v>
      </c>
      <c r="E284" s="134">
        <v>1</v>
      </c>
      <c r="F284" s="130">
        <v>0.59</v>
      </c>
      <c r="G284" s="134">
        <v>32.800719999999998</v>
      </c>
      <c r="H284" s="134">
        <v>-117.25944</v>
      </c>
      <c r="I284" s="134">
        <v>32.807519999999997</v>
      </c>
      <c r="J284" s="134">
        <v>-117.26539</v>
      </c>
    </row>
    <row r="285" spans="1:10" ht="12.75" customHeight="1">
      <c r="A285" s="134" t="s">
        <v>543</v>
      </c>
      <c r="B285" s="134" t="s">
        <v>687</v>
      </c>
      <c r="C285" s="134" t="s">
        <v>688</v>
      </c>
      <c r="D285" s="134" t="s">
        <v>31</v>
      </c>
      <c r="E285" s="134">
        <v>1</v>
      </c>
      <c r="F285" s="130">
        <v>9.91</v>
      </c>
      <c r="G285" s="134">
        <v>33.214239999999997</v>
      </c>
      <c r="H285" s="134">
        <v>-117.28006000000001</v>
      </c>
      <c r="I285" s="134">
        <v>33.331620000000001</v>
      </c>
      <c r="J285" s="134">
        <v>-117.50388</v>
      </c>
    </row>
    <row r="286" spans="1:10" ht="12.75" customHeight="1">
      <c r="A286" s="134" t="s">
        <v>543</v>
      </c>
      <c r="B286" s="134" t="s">
        <v>689</v>
      </c>
      <c r="C286" s="134" t="s">
        <v>690</v>
      </c>
      <c r="D286" s="134" t="s">
        <v>31</v>
      </c>
      <c r="E286" s="134">
        <v>1</v>
      </c>
      <c r="F286" s="130">
        <v>0.72</v>
      </c>
      <c r="G286" s="134">
        <v>32.8367</v>
      </c>
      <c r="H286" s="134">
        <v>-117.28157</v>
      </c>
      <c r="I286" s="134">
        <v>32.845889999999997</v>
      </c>
      <c r="J286" s="134">
        <v>-117.27898999999999</v>
      </c>
    </row>
    <row r="287" spans="1:10" ht="12.75" customHeight="1">
      <c r="A287" s="134" t="s">
        <v>543</v>
      </c>
      <c r="B287" s="134" t="s">
        <v>691</v>
      </c>
      <c r="C287" s="134" t="s">
        <v>692</v>
      </c>
      <c r="D287" s="134" t="s">
        <v>31</v>
      </c>
      <c r="E287" s="134">
        <v>1</v>
      </c>
      <c r="F287" s="130">
        <v>0.91</v>
      </c>
      <c r="G287" s="134">
        <v>32.824590000000001</v>
      </c>
      <c r="H287" s="134">
        <v>-117.28006000000001</v>
      </c>
      <c r="I287" s="134">
        <v>32.8367</v>
      </c>
      <c r="J287" s="134">
        <v>-117.28157</v>
      </c>
    </row>
    <row r="288" spans="1:10" ht="12.75" customHeight="1">
      <c r="A288" s="135" t="s">
        <v>543</v>
      </c>
      <c r="B288" s="135" t="s">
        <v>693</v>
      </c>
      <c r="C288" s="135" t="s">
        <v>694</v>
      </c>
      <c r="D288" s="135" t="s">
        <v>31</v>
      </c>
      <c r="E288" s="135">
        <v>1</v>
      </c>
      <c r="F288" s="144">
        <v>0</v>
      </c>
      <c r="G288" s="135">
        <v>0</v>
      </c>
      <c r="H288" s="135">
        <v>0</v>
      </c>
      <c r="I288" s="135">
        <v>0</v>
      </c>
      <c r="J288" s="135">
        <v>0</v>
      </c>
    </row>
    <row r="289" spans="1:10" ht="12.75" customHeight="1">
      <c r="A289" s="32"/>
      <c r="B289" s="33">
        <f>COUNTA(B213:B288)</f>
        <v>76</v>
      </c>
      <c r="C289" s="32"/>
      <c r="D289" s="32"/>
      <c r="E289" s="74"/>
      <c r="F289" s="131">
        <f>SUM(F213:F288)</f>
        <v>161.85</v>
      </c>
      <c r="G289" s="32"/>
      <c r="H289" s="32"/>
      <c r="I289" s="32"/>
      <c r="J289" s="32"/>
    </row>
    <row r="290" spans="1:10" ht="12.75" customHeight="1">
      <c r="A290" s="32"/>
      <c r="B290" s="33"/>
      <c r="C290" s="32"/>
      <c r="D290" s="32"/>
      <c r="E290" s="74"/>
      <c r="F290" s="131"/>
      <c r="G290" s="32"/>
      <c r="H290" s="32"/>
      <c r="I290" s="32"/>
      <c r="J290" s="32"/>
    </row>
    <row r="291" spans="1:10" ht="12.75" customHeight="1">
      <c r="A291" s="134" t="s">
        <v>695</v>
      </c>
      <c r="B291" s="134" t="s">
        <v>696</v>
      </c>
      <c r="C291" s="134" t="s">
        <v>697</v>
      </c>
      <c r="D291" s="134" t="s">
        <v>31</v>
      </c>
      <c r="E291" s="134">
        <v>1</v>
      </c>
      <c r="F291" s="130">
        <v>0.21</v>
      </c>
      <c r="G291" s="134">
        <v>37.806620000000002</v>
      </c>
      <c r="H291" s="134">
        <v>-122.42415</v>
      </c>
      <c r="I291" s="134">
        <v>37.808459999999997</v>
      </c>
      <c r="J291" s="134">
        <v>-122.42107</v>
      </c>
    </row>
    <row r="292" spans="1:10" ht="12.75" customHeight="1">
      <c r="A292" s="134" t="s">
        <v>695</v>
      </c>
      <c r="B292" s="134" t="s">
        <v>698</v>
      </c>
      <c r="C292" s="134" t="s">
        <v>193</v>
      </c>
      <c r="D292" s="134" t="s">
        <v>31</v>
      </c>
      <c r="E292" s="134">
        <v>1</v>
      </c>
      <c r="F292" s="130">
        <v>0.73</v>
      </c>
      <c r="G292" s="134">
        <v>37.789409999999997</v>
      </c>
      <c r="H292" s="134">
        <v>-122.48817</v>
      </c>
      <c r="I292" s="134">
        <v>37.798459999999999</v>
      </c>
      <c r="J292" s="134">
        <v>-122.48178</v>
      </c>
    </row>
    <row r="293" spans="1:10" ht="12.75" customHeight="1">
      <c r="A293" s="134" t="s">
        <v>695</v>
      </c>
      <c r="B293" s="134" t="s">
        <v>699</v>
      </c>
      <c r="C293" s="134" t="s">
        <v>700</v>
      </c>
      <c r="D293" s="134" t="s">
        <v>31</v>
      </c>
      <c r="E293" s="134">
        <v>1</v>
      </c>
      <c r="F293" s="130">
        <v>1.71</v>
      </c>
      <c r="G293" s="134">
        <v>37.71611</v>
      </c>
      <c r="H293" s="134">
        <v>-122.37600999999999</v>
      </c>
      <c r="I293" s="134">
        <v>37.708629999999999</v>
      </c>
      <c r="J293" s="134">
        <v>-122.38809000000001</v>
      </c>
    </row>
    <row r="294" spans="1:10" ht="12.75" customHeight="1">
      <c r="A294" s="134" t="s">
        <v>695</v>
      </c>
      <c r="B294" s="134" t="s">
        <v>701</v>
      </c>
      <c r="C294" s="134" t="s">
        <v>702</v>
      </c>
      <c r="D294" s="134" t="s">
        <v>31</v>
      </c>
      <c r="E294" s="134">
        <v>1</v>
      </c>
      <c r="F294" s="130">
        <v>0.25</v>
      </c>
      <c r="G294" s="134">
        <v>37.787640000000003</v>
      </c>
      <c r="H294" s="134">
        <v>-122.49415999999999</v>
      </c>
      <c r="I294" s="134">
        <v>37.789029999999997</v>
      </c>
      <c r="J294" s="134">
        <v>-122.49028</v>
      </c>
    </row>
    <row r="295" spans="1:10" ht="12.75" customHeight="1">
      <c r="A295" s="134" t="s">
        <v>695</v>
      </c>
      <c r="B295" s="134" t="s">
        <v>703</v>
      </c>
      <c r="C295" s="134" t="s">
        <v>704</v>
      </c>
      <c r="D295" s="134" t="s">
        <v>31</v>
      </c>
      <c r="E295" s="134">
        <v>1</v>
      </c>
      <c r="F295" s="130">
        <v>1.1499999999999999</v>
      </c>
      <c r="G295" s="134">
        <v>37.807139999999997</v>
      </c>
      <c r="H295" s="134">
        <v>-122.46887</v>
      </c>
      <c r="I295" s="134">
        <v>37.806640000000002</v>
      </c>
      <c r="J295" s="134">
        <v>-122.44886</v>
      </c>
    </row>
    <row r="296" spans="1:10" ht="12.75" customHeight="1">
      <c r="A296" s="134" t="s">
        <v>695</v>
      </c>
      <c r="B296" s="134" t="s">
        <v>705</v>
      </c>
      <c r="C296" s="134" t="s">
        <v>706</v>
      </c>
      <c r="D296" s="134" t="s">
        <v>31</v>
      </c>
      <c r="E296" s="134">
        <v>1</v>
      </c>
      <c r="F296" s="130">
        <v>1.8</v>
      </c>
      <c r="G296" s="134">
        <v>0</v>
      </c>
      <c r="H296" s="134">
        <v>0</v>
      </c>
      <c r="I296" s="134">
        <v>0</v>
      </c>
      <c r="J296" s="134">
        <v>0</v>
      </c>
    </row>
    <row r="297" spans="1:10" ht="12.75" customHeight="1">
      <c r="A297" s="135" t="s">
        <v>695</v>
      </c>
      <c r="B297" s="135" t="s">
        <v>707</v>
      </c>
      <c r="C297" s="135" t="s">
        <v>629</v>
      </c>
      <c r="D297" s="135" t="s">
        <v>31</v>
      </c>
      <c r="E297" s="135">
        <v>1</v>
      </c>
      <c r="F297" s="133">
        <v>4.82</v>
      </c>
      <c r="G297" s="135">
        <v>37.708260000000003</v>
      </c>
      <c r="H297" s="135">
        <v>-122.5026</v>
      </c>
      <c r="I297" s="135">
        <v>37.777349999999998</v>
      </c>
      <c r="J297" s="135">
        <v>-122.51309000000001</v>
      </c>
    </row>
    <row r="298" spans="1:10" ht="12.75" customHeight="1">
      <c r="A298" s="32"/>
      <c r="B298" s="33">
        <f>COUNTA(B291:B297)</f>
        <v>7</v>
      </c>
      <c r="C298" s="32"/>
      <c r="D298" s="32"/>
      <c r="E298" s="74"/>
      <c r="F298" s="131">
        <f>SUM(F291:F297)</f>
        <v>10.67</v>
      </c>
      <c r="G298" s="32"/>
      <c r="H298" s="32"/>
      <c r="I298" s="32"/>
      <c r="J298" s="32"/>
    </row>
    <row r="299" spans="1:10" ht="12.75" customHeight="1">
      <c r="A299" s="32"/>
      <c r="B299" s="33"/>
      <c r="C299" s="32"/>
      <c r="D299" s="32"/>
      <c r="E299" s="74"/>
      <c r="F299" s="131"/>
      <c r="G299" s="32"/>
      <c r="H299" s="32"/>
      <c r="I299" s="32"/>
      <c r="J299" s="32"/>
    </row>
    <row r="300" spans="1:10" ht="12.75" customHeight="1">
      <c r="A300" s="134" t="s">
        <v>708</v>
      </c>
      <c r="B300" s="134" t="s">
        <v>709</v>
      </c>
      <c r="C300" s="134" t="s">
        <v>710</v>
      </c>
      <c r="D300" s="134" t="s">
        <v>31</v>
      </c>
      <c r="E300" s="134">
        <v>1</v>
      </c>
      <c r="F300" s="130">
        <v>0.63</v>
      </c>
      <c r="G300" s="134">
        <v>35.176740000000002</v>
      </c>
      <c r="H300" s="134">
        <v>-120.72830999999999</v>
      </c>
      <c r="I300" s="134">
        <v>35.179229999999997</v>
      </c>
      <c r="J300" s="134">
        <v>-120.738</v>
      </c>
    </row>
    <row r="301" spans="1:10" ht="12.75" customHeight="1">
      <c r="A301" s="134" t="s">
        <v>708</v>
      </c>
      <c r="B301" s="134" t="s">
        <v>711</v>
      </c>
      <c r="C301" s="134" t="s">
        <v>712</v>
      </c>
      <c r="D301" s="134" t="s">
        <v>31</v>
      </c>
      <c r="E301" s="134">
        <v>1</v>
      </c>
      <c r="F301" s="130">
        <v>1.79</v>
      </c>
      <c r="G301" s="134">
        <v>35.432139999999997</v>
      </c>
      <c r="H301" s="134">
        <v>-120.88637</v>
      </c>
      <c r="I301" s="134">
        <v>35.448749999999997</v>
      </c>
      <c r="J301" s="134">
        <v>-120.90957</v>
      </c>
    </row>
    <row r="302" spans="1:10" ht="12.75" customHeight="1">
      <c r="A302" s="134" t="s">
        <v>708</v>
      </c>
      <c r="B302" s="134" t="s">
        <v>713</v>
      </c>
      <c r="C302" s="134" t="s">
        <v>714</v>
      </c>
      <c r="D302" s="134" t="s">
        <v>31</v>
      </c>
      <c r="E302" s="134">
        <v>1</v>
      </c>
      <c r="F302" s="130">
        <v>0.77</v>
      </c>
      <c r="G302" s="134">
        <v>35.641829999999999</v>
      </c>
      <c r="H302" s="134">
        <v>-121.18272</v>
      </c>
      <c r="I302" s="134">
        <v>35.640630000000002</v>
      </c>
      <c r="J302" s="134">
        <v>-121.19542</v>
      </c>
    </row>
    <row r="303" spans="1:10" ht="12.75" customHeight="1">
      <c r="A303" s="134" t="s">
        <v>708</v>
      </c>
      <c r="B303" s="134" t="s">
        <v>715</v>
      </c>
      <c r="C303" s="134" t="s">
        <v>716</v>
      </c>
      <c r="D303" s="134" t="s">
        <v>31</v>
      </c>
      <c r="E303" s="134">
        <v>1</v>
      </c>
      <c r="F303" s="130">
        <v>0.3</v>
      </c>
      <c r="G303" s="134">
        <v>35.572830000000003</v>
      </c>
      <c r="H303" s="134">
        <v>-121.11297999999999</v>
      </c>
      <c r="I303" s="134">
        <v>35.57687</v>
      </c>
      <c r="J303" s="134">
        <v>-121.11481999999999</v>
      </c>
    </row>
    <row r="304" spans="1:10" ht="12.75" customHeight="1">
      <c r="A304" s="134" t="s">
        <v>708</v>
      </c>
      <c r="B304" s="134" t="s">
        <v>717</v>
      </c>
      <c r="C304" s="134" t="s">
        <v>231</v>
      </c>
      <c r="D304" s="134" t="s">
        <v>31</v>
      </c>
      <c r="E304" s="134">
        <v>1</v>
      </c>
      <c r="F304" s="130">
        <v>0.61</v>
      </c>
      <c r="G304" s="134">
        <v>35.564579999999999</v>
      </c>
      <c r="H304" s="134">
        <v>-121.10868000000001</v>
      </c>
      <c r="I304" s="134">
        <v>35.572830000000003</v>
      </c>
      <c r="J304" s="134">
        <v>-121.11297999999999</v>
      </c>
    </row>
    <row r="305" spans="1:10" ht="12.75" customHeight="1">
      <c r="A305" s="134" t="s">
        <v>708</v>
      </c>
      <c r="B305" s="134" t="s">
        <v>718</v>
      </c>
      <c r="C305" s="134" t="s">
        <v>719</v>
      </c>
      <c r="D305" s="134" t="s">
        <v>31</v>
      </c>
      <c r="E305" s="134">
        <v>1</v>
      </c>
      <c r="F305" s="130">
        <v>0.65</v>
      </c>
      <c r="G305" s="134">
        <v>35.370980000000003</v>
      </c>
      <c r="H305" s="134">
        <v>-120.86642999999999</v>
      </c>
      <c r="I305" s="134">
        <v>35.37968</v>
      </c>
      <c r="J305" s="134">
        <v>-120.8639</v>
      </c>
    </row>
    <row r="306" spans="1:10" ht="12.75" customHeight="1">
      <c r="A306" s="134" t="s">
        <v>708</v>
      </c>
      <c r="B306" s="134" t="s">
        <v>720</v>
      </c>
      <c r="C306" s="134" t="s">
        <v>721</v>
      </c>
      <c r="D306" s="134" t="s">
        <v>31</v>
      </c>
      <c r="E306" s="134">
        <v>1</v>
      </c>
      <c r="F306" s="130">
        <v>3.02</v>
      </c>
      <c r="G306" s="134">
        <v>35.37968</v>
      </c>
      <c r="H306" s="134">
        <v>-120.8639</v>
      </c>
      <c r="I306" s="134">
        <v>35.420949999999998</v>
      </c>
      <c r="J306" s="134">
        <v>-120.87904</v>
      </c>
    </row>
    <row r="307" spans="1:10" ht="12.75" customHeight="1">
      <c r="A307" s="134" t="s">
        <v>708</v>
      </c>
      <c r="B307" s="134" t="s">
        <v>722</v>
      </c>
      <c r="C307" s="134" t="s">
        <v>723</v>
      </c>
      <c r="D307" s="134" t="s">
        <v>31</v>
      </c>
      <c r="E307" s="134">
        <v>1</v>
      </c>
      <c r="F307" s="130">
        <v>0.87</v>
      </c>
      <c r="G307" s="134">
        <v>35.420969999999997</v>
      </c>
      <c r="H307" s="134">
        <v>-120.87902</v>
      </c>
      <c r="I307" s="134">
        <v>35.432139999999997</v>
      </c>
      <c r="J307" s="134">
        <v>-120.88641</v>
      </c>
    </row>
    <row r="308" spans="1:10" ht="12.75" customHeight="1">
      <c r="A308" s="134" t="s">
        <v>708</v>
      </c>
      <c r="B308" s="134" t="s">
        <v>724</v>
      </c>
      <c r="C308" s="134" t="s">
        <v>725</v>
      </c>
      <c r="D308" s="134" t="s">
        <v>31</v>
      </c>
      <c r="E308" s="134">
        <v>1</v>
      </c>
      <c r="F308" s="130">
        <v>5.94</v>
      </c>
      <c r="G308" s="134">
        <v>35.020719999999997</v>
      </c>
      <c r="H308" s="134">
        <v>-120.63603000000001</v>
      </c>
      <c r="I308" s="134">
        <v>35.106450000000002</v>
      </c>
      <c r="J308" s="134">
        <v>-120.63203</v>
      </c>
    </row>
    <row r="309" spans="1:10" ht="12.75" customHeight="1">
      <c r="A309" s="134" t="s">
        <v>708</v>
      </c>
      <c r="B309" s="134" t="s">
        <v>726</v>
      </c>
      <c r="C309" s="134" t="s">
        <v>727</v>
      </c>
      <c r="D309" s="134" t="s">
        <v>31</v>
      </c>
      <c r="E309" s="134">
        <v>1</v>
      </c>
      <c r="F309" s="130">
        <v>0.89</v>
      </c>
      <c r="G309" s="134">
        <v>35.177869999999999</v>
      </c>
      <c r="H309" s="134">
        <v>-120.74187999999999</v>
      </c>
      <c r="I309" s="134">
        <v>35.17362</v>
      </c>
      <c r="J309" s="134">
        <v>-120.75588</v>
      </c>
    </row>
    <row r="310" spans="1:10" ht="12.75" customHeight="1">
      <c r="A310" s="134" t="s">
        <v>708</v>
      </c>
      <c r="B310" s="134" t="s">
        <v>728</v>
      </c>
      <c r="C310" s="134" t="s">
        <v>729</v>
      </c>
      <c r="D310" s="134" t="s">
        <v>31</v>
      </c>
      <c r="E310" s="134">
        <v>1</v>
      </c>
      <c r="F310" s="130">
        <v>3.08</v>
      </c>
      <c r="G310" s="134">
        <v>35.106450000000002</v>
      </c>
      <c r="H310" s="134">
        <v>-120.63203</v>
      </c>
      <c r="I310" s="134">
        <v>35.147709999999996</v>
      </c>
      <c r="J310" s="134">
        <v>-120.65123</v>
      </c>
    </row>
    <row r="311" spans="1:10" ht="12.75" customHeight="1">
      <c r="A311" s="134" t="s">
        <v>708</v>
      </c>
      <c r="B311" s="134" t="s">
        <v>730</v>
      </c>
      <c r="C311" s="134" t="s">
        <v>731</v>
      </c>
      <c r="D311" s="134" t="s">
        <v>31</v>
      </c>
      <c r="E311" s="134">
        <v>1</v>
      </c>
      <c r="F311" s="130">
        <v>0.52</v>
      </c>
      <c r="G311" s="134">
        <v>35.100059999999999</v>
      </c>
      <c r="H311" s="134">
        <v>35.100059999999999</v>
      </c>
      <c r="I311" s="134">
        <v>35.1083</v>
      </c>
      <c r="J311" s="134">
        <v>-120.6323</v>
      </c>
    </row>
    <row r="312" spans="1:10" ht="12.75" customHeight="1">
      <c r="A312" s="134" t="s">
        <v>708</v>
      </c>
      <c r="B312" s="134" t="s">
        <v>732</v>
      </c>
      <c r="C312" s="134" t="s">
        <v>733</v>
      </c>
      <c r="D312" s="134" t="s">
        <v>31</v>
      </c>
      <c r="E312" s="134">
        <v>1</v>
      </c>
      <c r="F312" s="130">
        <v>0</v>
      </c>
      <c r="G312" s="134">
        <v>35.37968</v>
      </c>
      <c r="H312" s="134">
        <v>-120.8639</v>
      </c>
      <c r="I312" s="134">
        <v>35.40652</v>
      </c>
      <c r="J312" s="134">
        <v>-120.87193000000001</v>
      </c>
    </row>
    <row r="313" spans="1:10" ht="12.75" customHeight="1">
      <c r="A313" s="134" t="s">
        <v>708</v>
      </c>
      <c r="B313" s="134" t="s">
        <v>734</v>
      </c>
      <c r="C313" s="134" t="s">
        <v>735</v>
      </c>
      <c r="D313" s="134" t="s">
        <v>31</v>
      </c>
      <c r="E313" s="134">
        <v>1</v>
      </c>
      <c r="F313" s="130">
        <v>3.75</v>
      </c>
      <c r="G313" s="134">
        <v>35.57687</v>
      </c>
      <c r="H313" s="134">
        <v>-121.11481999999999</v>
      </c>
      <c r="I313" s="134">
        <v>35.615259999999999</v>
      </c>
      <c r="J313" s="134">
        <v>-121.14849</v>
      </c>
    </row>
    <row r="314" spans="1:10" ht="12.75" customHeight="1">
      <c r="A314" s="134" t="s">
        <v>708</v>
      </c>
      <c r="B314" s="134" t="s">
        <v>736</v>
      </c>
      <c r="C314" s="134" t="s">
        <v>737</v>
      </c>
      <c r="D314" s="134" t="s">
        <v>31</v>
      </c>
      <c r="E314" s="134">
        <v>1</v>
      </c>
      <c r="F314" s="130">
        <v>0.32</v>
      </c>
      <c r="G314" s="134">
        <v>35.165219999999998</v>
      </c>
      <c r="H314" s="134">
        <v>-120.69252</v>
      </c>
      <c r="I314" s="134">
        <v>35.168550000000003</v>
      </c>
      <c r="J314" s="134">
        <v>-120.69623</v>
      </c>
    </row>
    <row r="315" spans="1:10" ht="12.75" customHeight="1">
      <c r="A315" s="134" t="s">
        <v>708</v>
      </c>
      <c r="B315" s="134" t="s">
        <v>738</v>
      </c>
      <c r="C315" s="134" t="s">
        <v>393</v>
      </c>
      <c r="D315" s="134" t="s">
        <v>31</v>
      </c>
      <c r="E315" s="134">
        <v>1</v>
      </c>
      <c r="F315" s="130">
        <v>1.46</v>
      </c>
      <c r="G315" s="134">
        <v>35.153300000000002</v>
      </c>
      <c r="H315" s="134">
        <v>-120.67479</v>
      </c>
      <c r="I315" s="134">
        <v>35.16507</v>
      </c>
      <c r="J315" s="134">
        <v>-120.6922</v>
      </c>
    </row>
    <row r="316" spans="1:10" ht="12.75" customHeight="1">
      <c r="A316" s="135" t="s">
        <v>708</v>
      </c>
      <c r="B316" s="135" t="s">
        <v>739</v>
      </c>
      <c r="C316" s="135" t="s">
        <v>740</v>
      </c>
      <c r="D316" s="135" t="s">
        <v>31</v>
      </c>
      <c r="E316" s="135">
        <v>1</v>
      </c>
      <c r="F316" s="133">
        <v>0.09</v>
      </c>
      <c r="G316" s="135">
        <v>35.159280000000003</v>
      </c>
      <c r="H316" s="135">
        <v>-120.68576</v>
      </c>
      <c r="I316" s="135">
        <v>35.159439999999996</v>
      </c>
      <c r="J316" s="135">
        <v>-120.68666</v>
      </c>
    </row>
    <row r="317" spans="1:10" ht="12.75" customHeight="1">
      <c r="A317" s="32"/>
      <c r="B317" s="33">
        <f>COUNTA(B300:B316)</f>
        <v>17</v>
      </c>
      <c r="C317" s="32"/>
      <c r="D317" s="32"/>
      <c r="E317" s="74"/>
      <c r="F317" s="131">
        <f>SUM(F300:F316)</f>
        <v>24.689999999999998</v>
      </c>
      <c r="G317" s="32"/>
      <c r="H317" s="32"/>
      <c r="I317" s="32"/>
      <c r="J317" s="32"/>
    </row>
    <row r="318" spans="1:10" ht="12.75" customHeight="1">
      <c r="A318" s="32"/>
      <c r="B318" s="33"/>
      <c r="C318" s="32"/>
      <c r="D318" s="32"/>
      <c r="E318" s="74"/>
      <c r="F318" s="131"/>
      <c r="G318" s="32"/>
      <c r="H318" s="32"/>
      <c r="I318" s="32"/>
      <c r="J318" s="32"/>
    </row>
    <row r="319" spans="1:10" ht="12.75" customHeight="1">
      <c r="A319" s="134" t="s">
        <v>741</v>
      </c>
      <c r="B319" s="134" t="s">
        <v>742</v>
      </c>
      <c r="C319" s="134" t="s">
        <v>743</v>
      </c>
      <c r="D319" s="134" t="s">
        <v>31</v>
      </c>
      <c r="E319" s="134">
        <v>1</v>
      </c>
      <c r="F319" s="130">
        <v>6.69</v>
      </c>
      <c r="G319" s="134">
        <v>37.106720000000003</v>
      </c>
      <c r="H319" s="134">
        <v>-122.29228999999999</v>
      </c>
      <c r="I319" s="134">
        <v>37.152839999999998</v>
      </c>
      <c r="J319" s="134">
        <v>-122.35969</v>
      </c>
    </row>
    <row r="320" spans="1:10" ht="12.75" customHeight="1">
      <c r="A320" s="134" t="s">
        <v>741</v>
      </c>
      <c r="B320" s="134" t="s">
        <v>744</v>
      </c>
      <c r="C320" s="134" t="s">
        <v>697</v>
      </c>
      <c r="D320" s="134" t="s">
        <v>31</v>
      </c>
      <c r="E320" s="134">
        <v>1</v>
      </c>
      <c r="F320" s="130">
        <v>0.23</v>
      </c>
      <c r="G320" s="134">
        <v>37.221739999999997</v>
      </c>
      <c r="H320" s="134">
        <v>-122.40899</v>
      </c>
      <c r="I320" s="134">
        <v>37.233469999999997</v>
      </c>
      <c r="J320" s="134">
        <v>-122.41567999999999</v>
      </c>
    </row>
    <row r="321" spans="1:10" ht="12.75" customHeight="1">
      <c r="A321" s="134" t="s">
        <v>741</v>
      </c>
      <c r="B321" s="134" t="s">
        <v>745</v>
      </c>
      <c r="C321" s="134" t="s">
        <v>746</v>
      </c>
      <c r="D321" s="134" t="s">
        <v>31</v>
      </c>
      <c r="E321" s="134">
        <v>1</v>
      </c>
      <c r="F321" s="130">
        <v>1.35</v>
      </c>
      <c r="G321" s="134">
        <v>37.221739999999997</v>
      </c>
      <c r="H321" s="134">
        <v>-122.40899</v>
      </c>
      <c r="I321" s="134">
        <v>37.233469999999997</v>
      </c>
      <c r="J321" s="134">
        <v>-122.41567999999999</v>
      </c>
    </row>
    <row r="322" spans="1:10" ht="12.75" customHeight="1">
      <c r="A322" s="134" t="s">
        <v>741</v>
      </c>
      <c r="B322" s="134" t="s">
        <v>747</v>
      </c>
      <c r="C322" s="134" t="s">
        <v>748</v>
      </c>
      <c r="D322" s="134" t="s">
        <v>31</v>
      </c>
      <c r="E322" s="134">
        <v>1</v>
      </c>
      <c r="F322" s="130">
        <v>0.06</v>
      </c>
      <c r="G322" s="134">
        <v>37.503230000000002</v>
      </c>
      <c r="H322" s="134">
        <v>-122.48497</v>
      </c>
      <c r="I322" s="134">
        <v>37.503660000000004</v>
      </c>
      <c r="J322" s="134">
        <v>-122.48586</v>
      </c>
    </row>
    <row r="323" spans="1:10" ht="12.75" customHeight="1">
      <c r="A323" s="134" t="s">
        <v>741</v>
      </c>
      <c r="B323" s="134" t="s">
        <v>749</v>
      </c>
      <c r="C323" s="134" t="s">
        <v>750</v>
      </c>
      <c r="D323" s="134" t="s">
        <v>31</v>
      </c>
      <c r="E323" s="134">
        <v>1</v>
      </c>
      <c r="F323" s="130">
        <v>0.57999999999999996</v>
      </c>
      <c r="G323" s="134">
        <v>37.59037</v>
      </c>
      <c r="H323" s="134">
        <v>-122.32446</v>
      </c>
      <c r="I323" s="134">
        <v>37.587850000000003</v>
      </c>
      <c r="J323" s="134">
        <v>-122.33436</v>
      </c>
    </row>
    <row r="324" spans="1:10" ht="12.75" customHeight="1">
      <c r="A324" s="134" t="s">
        <v>741</v>
      </c>
      <c r="B324" s="134" t="s">
        <v>751</v>
      </c>
      <c r="C324" s="134" t="s">
        <v>752</v>
      </c>
      <c r="D324" s="134" t="s">
        <v>31</v>
      </c>
      <c r="E324" s="134">
        <v>1</v>
      </c>
      <c r="F324" s="130">
        <v>0.1244</v>
      </c>
      <c r="G324" s="134">
        <v>37.479880000000001</v>
      </c>
      <c r="H324" s="134">
        <v>-122.45153000000001</v>
      </c>
      <c r="I324" s="134">
        <v>37.482280000000003</v>
      </c>
      <c r="J324" s="134">
        <v>-122.45285</v>
      </c>
    </row>
    <row r="325" spans="1:10" ht="12.75" customHeight="1">
      <c r="A325" s="134" t="s">
        <v>741</v>
      </c>
      <c r="B325" s="134" t="s">
        <v>753</v>
      </c>
      <c r="C325" s="134" t="s">
        <v>754</v>
      </c>
      <c r="D325" s="134" t="s">
        <v>31</v>
      </c>
      <c r="E325" s="134">
        <v>1</v>
      </c>
      <c r="F325" s="130">
        <v>0.26</v>
      </c>
      <c r="G325" s="134">
        <v>37.50018</v>
      </c>
      <c r="H325" s="134">
        <v>-122.47423999999999</v>
      </c>
      <c r="I325" s="134">
        <v>37.50244</v>
      </c>
      <c r="J325" s="134">
        <v>-122.47708</v>
      </c>
    </row>
    <row r="326" spans="1:10" ht="12.75" customHeight="1">
      <c r="A326" s="134" t="s">
        <v>741</v>
      </c>
      <c r="B326" s="134" t="s">
        <v>755</v>
      </c>
      <c r="C326" s="134" t="s">
        <v>756</v>
      </c>
      <c r="D326" s="134" t="s">
        <v>31</v>
      </c>
      <c r="E326" s="134">
        <v>1</v>
      </c>
      <c r="F326" s="130">
        <v>0.42</v>
      </c>
      <c r="G326" s="134">
        <v>37.470059999999997</v>
      </c>
      <c r="H326" s="134">
        <v>-122.44767</v>
      </c>
      <c r="I326" s="134">
        <v>37.476219999999998</v>
      </c>
      <c r="J326" s="134">
        <v>-122.44976</v>
      </c>
    </row>
    <row r="327" spans="1:10" ht="12.75" customHeight="1">
      <c r="A327" s="134" t="s">
        <v>741</v>
      </c>
      <c r="B327" s="134" t="s">
        <v>757</v>
      </c>
      <c r="C327" s="134" t="s">
        <v>758</v>
      </c>
      <c r="D327" s="134" t="s">
        <v>31</v>
      </c>
      <c r="E327" s="134">
        <v>1</v>
      </c>
      <c r="F327" s="130">
        <v>1.29</v>
      </c>
      <c r="G327" s="134">
        <v>37.51247</v>
      </c>
      <c r="H327" s="134">
        <v>-122.51053</v>
      </c>
      <c r="I327" s="134">
        <v>37.528039999999997</v>
      </c>
      <c r="J327" s="134">
        <v>-122.51796</v>
      </c>
    </row>
    <row r="328" spans="1:10" ht="12.75" customHeight="1">
      <c r="A328" s="134" t="s">
        <v>741</v>
      </c>
      <c r="B328" s="134" t="s">
        <v>759</v>
      </c>
      <c r="C328" s="134" t="s">
        <v>760</v>
      </c>
      <c r="D328" s="134" t="s">
        <v>31</v>
      </c>
      <c r="E328" s="134">
        <v>1</v>
      </c>
      <c r="F328" s="130">
        <v>0.35</v>
      </c>
      <c r="G328" s="134">
        <v>37.465229999999998</v>
      </c>
      <c r="H328" s="134">
        <v>-122.44671</v>
      </c>
      <c r="I328" s="134">
        <v>37.470059999999997</v>
      </c>
      <c r="J328" s="134">
        <v>-122.44767</v>
      </c>
    </row>
    <row r="329" spans="1:10" ht="12.75" customHeight="1">
      <c r="A329" s="134" t="s">
        <v>741</v>
      </c>
      <c r="B329" s="134" t="s">
        <v>761</v>
      </c>
      <c r="C329" s="134" t="s">
        <v>762</v>
      </c>
      <c r="D329" s="134" t="s">
        <v>31</v>
      </c>
      <c r="E329" s="134">
        <v>1</v>
      </c>
      <c r="F329" s="130">
        <v>1.32</v>
      </c>
      <c r="G329" s="134">
        <v>37.152850000000001</v>
      </c>
      <c r="H329" s="134">
        <v>-122.35969</v>
      </c>
      <c r="I329" s="134">
        <v>37.170839999999998</v>
      </c>
      <c r="J329" s="134">
        <v>-122.36632</v>
      </c>
    </row>
    <row r="330" spans="1:10" ht="12.75" customHeight="1">
      <c r="A330" s="134" t="s">
        <v>741</v>
      </c>
      <c r="B330" s="134" t="s">
        <v>763</v>
      </c>
      <c r="C330" s="134" t="s">
        <v>764</v>
      </c>
      <c r="D330" s="134" t="s">
        <v>31</v>
      </c>
      <c r="E330" s="134">
        <v>1</v>
      </c>
      <c r="F330" s="130">
        <v>0.21</v>
      </c>
      <c r="G330" s="134">
        <v>37.563270000000003</v>
      </c>
      <c r="H330" s="134">
        <v>-122.51428</v>
      </c>
      <c r="I330" s="134">
        <v>37.567210000000003</v>
      </c>
      <c r="J330" s="134">
        <v>-122.51528</v>
      </c>
    </row>
    <row r="331" spans="1:10" ht="12.75" customHeight="1">
      <c r="A331" s="134" t="s">
        <v>741</v>
      </c>
      <c r="B331" s="134" t="s">
        <v>765</v>
      </c>
      <c r="C331" s="134" t="s">
        <v>766</v>
      </c>
      <c r="D331" s="134" t="s">
        <v>31</v>
      </c>
      <c r="E331" s="134">
        <v>1</v>
      </c>
      <c r="F331" s="130">
        <v>0.06</v>
      </c>
      <c r="G331" s="134">
        <v>37.550269999999998</v>
      </c>
      <c r="H331" s="134">
        <v>-122.28588999999999</v>
      </c>
      <c r="I331" s="134">
        <v>37.549430000000001</v>
      </c>
      <c r="J331" s="134">
        <v>-122.28579999999999</v>
      </c>
    </row>
    <row r="332" spans="1:10" ht="12.75" customHeight="1">
      <c r="A332" s="134" t="s">
        <v>741</v>
      </c>
      <c r="B332" s="134" t="s">
        <v>767</v>
      </c>
      <c r="C332" s="134" t="s">
        <v>768</v>
      </c>
      <c r="D332" s="134" t="s">
        <v>31</v>
      </c>
      <c r="E332" s="134">
        <v>1</v>
      </c>
      <c r="F332" s="130">
        <v>1.39</v>
      </c>
      <c r="G332" s="134">
        <v>37.643990000000002</v>
      </c>
      <c r="H332" s="134">
        <v>-122.49384000000001</v>
      </c>
      <c r="I332" s="134">
        <v>37.663739999999997</v>
      </c>
      <c r="J332" s="134">
        <v>-122.49481</v>
      </c>
    </row>
    <row r="333" spans="1:10" ht="12.75" customHeight="1">
      <c r="A333" s="134" t="s">
        <v>741</v>
      </c>
      <c r="B333" s="134" t="s">
        <v>769</v>
      </c>
      <c r="C333" s="134" t="s">
        <v>770</v>
      </c>
      <c r="D333" s="134" t="s">
        <v>31</v>
      </c>
      <c r="E333" s="134">
        <v>1</v>
      </c>
      <c r="F333" s="130">
        <v>0.76</v>
      </c>
      <c r="G333" s="134">
        <v>37.370959999999997</v>
      </c>
      <c r="H333" s="134">
        <v>-122.40797999999999</v>
      </c>
      <c r="I333" s="134">
        <v>37.379460000000002</v>
      </c>
      <c r="J333" s="134">
        <v>-122.41222999999999</v>
      </c>
    </row>
    <row r="334" spans="1:10" ht="12.75" customHeight="1">
      <c r="A334" s="134" t="s">
        <v>741</v>
      </c>
      <c r="B334" s="134" t="s">
        <v>771</v>
      </c>
      <c r="C334" s="134" t="s">
        <v>772</v>
      </c>
      <c r="D334" s="134" t="s">
        <v>31</v>
      </c>
      <c r="E334" s="134">
        <v>1</v>
      </c>
      <c r="F334" s="130">
        <v>0.15</v>
      </c>
      <c r="G334" s="134">
        <v>37.495429999999999</v>
      </c>
      <c r="H334" s="134">
        <v>-122.49503</v>
      </c>
      <c r="I334" s="134">
        <v>37.49539</v>
      </c>
      <c r="J334" s="134">
        <v>-122.49858</v>
      </c>
    </row>
    <row r="335" spans="1:10" ht="12.75" customHeight="1">
      <c r="A335" s="134" t="s">
        <v>741</v>
      </c>
      <c r="B335" s="134" t="s">
        <v>773</v>
      </c>
      <c r="C335" s="134" t="s">
        <v>774</v>
      </c>
      <c r="D335" s="134" t="s">
        <v>31</v>
      </c>
      <c r="E335" s="134">
        <v>1</v>
      </c>
      <c r="F335" s="130">
        <v>0.38</v>
      </c>
      <c r="G335" s="134">
        <v>37.491250000000001</v>
      </c>
      <c r="H335" s="134">
        <v>-122.45860999999999</v>
      </c>
      <c r="I335" s="134">
        <v>37.495179999999998</v>
      </c>
      <c r="J335" s="134">
        <v>-122.46267</v>
      </c>
    </row>
    <row r="336" spans="1:10" ht="12.75" customHeight="1">
      <c r="A336" s="134" t="s">
        <v>741</v>
      </c>
      <c r="B336" s="134" t="s">
        <v>775</v>
      </c>
      <c r="C336" s="134" t="s">
        <v>776</v>
      </c>
      <c r="D336" s="134" t="s">
        <v>31</v>
      </c>
      <c r="E336" s="134">
        <v>1</v>
      </c>
      <c r="F336" s="130">
        <v>0.8</v>
      </c>
      <c r="G336" s="134">
        <v>37.544969999999999</v>
      </c>
      <c r="H336" s="134">
        <v>-122.51618000000001</v>
      </c>
      <c r="I336" s="134">
        <v>37.556339999999999</v>
      </c>
      <c r="J336" s="134">
        <v>-122.51361</v>
      </c>
    </row>
    <row r="337" spans="1:10" ht="12.75" customHeight="1">
      <c r="A337" s="134" t="s">
        <v>741</v>
      </c>
      <c r="B337" s="134" t="s">
        <v>777</v>
      </c>
      <c r="C337" s="134" t="s">
        <v>778</v>
      </c>
      <c r="D337" s="134" t="s">
        <v>31</v>
      </c>
      <c r="E337" s="134">
        <v>1</v>
      </c>
      <c r="F337" s="130">
        <v>0.28000000000000003</v>
      </c>
      <c r="G337" s="134">
        <v>37.61656</v>
      </c>
      <c r="H337" s="134">
        <v>-122.49672</v>
      </c>
      <c r="I337" s="134">
        <v>37.619770000000003</v>
      </c>
      <c r="J337" s="134">
        <v>-122.4982</v>
      </c>
    </row>
    <row r="338" spans="1:10" ht="12.75" customHeight="1">
      <c r="A338" s="134" t="s">
        <v>741</v>
      </c>
      <c r="B338" s="134" t="s">
        <v>779</v>
      </c>
      <c r="C338" s="134" t="s">
        <v>780</v>
      </c>
      <c r="D338" s="134" t="s">
        <v>31</v>
      </c>
      <c r="E338" s="134">
        <v>1</v>
      </c>
      <c r="F338" s="130">
        <v>0.37319999999999998</v>
      </c>
      <c r="G338" s="134">
        <v>37.486669999999997</v>
      </c>
      <c r="H338" s="134">
        <v>-122.45526</v>
      </c>
      <c r="I338" s="134">
        <v>37.491250000000001</v>
      </c>
      <c r="J338" s="134">
        <v>-122.45860999999999</v>
      </c>
    </row>
    <row r="339" spans="1:10" ht="12.75" customHeight="1">
      <c r="A339" s="134" t="s">
        <v>741</v>
      </c>
      <c r="B339" s="134" t="s">
        <v>781</v>
      </c>
      <c r="C339" s="134" t="s">
        <v>782</v>
      </c>
      <c r="D339" s="134" t="s">
        <v>31</v>
      </c>
      <c r="E339" s="134">
        <v>1</v>
      </c>
      <c r="F339" s="130">
        <v>0.79</v>
      </c>
      <c r="G339" s="134">
        <v>37.595950000000002</v>
      </c>
      <c r="H339" s="134">
        <v>-122.5076</v>
      </c>
      <c r="I339" s="134">
        <v>37.604410000000001</v>
      </c>
      <c r="J339" s="134">
        <v>-122.49978</v>
      </c>
    </row>
    <row r="340" spans="1:10" ht="12.75" customHeight="1">
      <c r="A340" s="134" t="s">
        <v>741</v>
      </c>
      <c r="B340" s="134" t="s">
        <v>783</v>
      </c>
      <c r="C340" s="134" t="s">
        <v>180</v>
      </c>
      <c r="D340" s="134" t="s">
        <v>31</v>
      </c>
      <c r="E340" s="134">
        <v>1</v>
      </c>
      <c r="F340" s="130">
        <v>0.32</v>
      </c>
      <c r="G340" s="134">
        <v>37.233469999999997</v>
      </c>
      <c r="H340" s="134">
        <v>-122.41569</v>
      </c>
      <c r="I340" s="134">
        <v>37.237200000000001</v>
      </c>
      <c r="J340" s="134">
        <v>-122.41643000000001</v>
      </c>
    </row>
    <row r="341" spans="1:10" ht="12.75" customHeight="1">
      <c r="A341" s="134" t="s">
        <v>741</v>
      </c>
      <c r="B341" s="134" t="s">
        <v>784</v>
      </c>
      <c r="C341" s="134" t="s">
        <v>785</v>
      </c>
      <c r="D341" s="134" t="s">
        <v>31</v>
      </c>
      <c r="E341" s="134">
        <v>1</v>
      </c>
      <c r="F341" s="130">
        <v>1.17</v>
      </c>
      <c r="G341" s="134">
        <v>37.254660000000001</v>
      </c>
      <c r="H341" s="134">
        <v>-122.41549999999999</v>
      </c>
      <c r="I341" s="134">
        <v>37.267139999999998</v>
      </c>
      <c r="J341" s="134">
        <v>-122.41226</v>
      </c>
    </row>
    <row r="342" spans="1:10" ht="12.75" customHeight="1">
      <c r="A342" s="134" t="s">
        <v>741</v>
      </c>
      <c r="B342" s="134" t="s">
        <v>786</v>
      </c>
      <c r="C342" s="134" t="s">
        <v>787</v>
      </c>
      <c r="D342" s="134" t="s">
        <v>31</v>
      </c>
      <c r="E342" s="134">
        <v>1</v>
      </c>
      <c r="F342" s="130">
        <v>0.84</v>
      </c>
      <c r="G342" s="134">
        <v>37.182409999999997</v>
      </c>
      <c r="H342" s="134">
        <v>-122.3946</v>
      </c>
      <c r="I342" s="134">
        <v>37.192570000000003</v>
      </c>
      <c r="J342" s="134">
        <v>-122.39928</v>
      </c>
    </row>
    <row r="343" spans="1:10" ht="12.75" customHeight="1">
      <c r="A343" s="134" t="s">
        <v>741</v>
      </c>
      <c r="B343" s="134" t="s">
        <v>788</v>
      </c>
      <c r="C343" s="134" t="s">
        <v>789</v>
      </c>
      <c r="D343" s="134" t="s">
        <v>31</v>
      </c>
      <c r="E343" s="134">
        <v>1</v>
      </c>
      <c r="F343" s="130">
        <v>2</v>
      </c>
      <c r="G343" s="134">
        <v>0</v>
      </c>
      <c r="H343" s="134">
        <v>0</v>
      </c>
      <c r="I343" s="134">
        <v>0</v>
      </c>
      <c r="J343" s="134">
        <v>0</v>
      </c>
    </row>
    <row r="344" spans="1:10" ht="12.75" customHeight="1">
      <c r="A344" s="134" t="s">
        <v>741</v>
      </c>
      <c r="B344" s="134" t="s">
        <v>790</v>
      </c>
      <c r="C344" s="134" t="s">
        <v>791</v>
      </c>
      <c r="D344" s="134" t="s">
        <v>31</v>
      </c>
      <c r="E344" s="134">
        <v>1</v>
      </c>
      <c r="F344" s="130">
        <v>1</v>
      </c>
      <c r="G344" s="134">
        <v>0</v>
      </c>
      <c r="H344" s="134">
        <v>0</v>
      </c>
      <c r="I344" s="134">
        <v>0</v>
      </c>
      <c r="J344" s="134">
        <v>0</v>
      </c>
    </row>
    <row r="345" spans="1:10" ht="12.75" customHeight="1">
      <c r="A345" s="134" t="s">
        <v>741</v>
      </c>
      <c r="B345" s="134" t="s">
        <v>792</v>
      </c>
      <c r="C345" s="134" t="s">
        <v>793</v>
      </c>
      <c r="D345" s="134" t="s">
        <v>31</v>
      </c>
      <c r="E345" s="134">
        <v>1</v>
      </c>
      <c r="F345" s="130">
        <v>0.83</v>
      </c>
      <c r="G345" s="134">
        <v>37.503259999999997</v>
      </c>
      <c r="H345" s="134">
        <v>-122.48874000000001</v>
      </c>
      <c r="I345" s="134">
        <v>37.494970000000002</v>
      </c>
      <c r="J345" s="134">
        <v>-122.49446</v>
      </c>
    </row>
    <row r="346" spans="1:10" ht="12.75" customHeight="1">
      <c r="A346" s="134" t="s">
        <v>741</v>
      </c>
      <c r="B346" s="134" t="s">
        <v>794</v>
      </c>
      <c r="C346" s="134" t="s">
        <v>795</v>
      </c>
      <c r="D346" s="134" t="s">
        <v>31</v>
      </c>
      <c r="E346" s="134">
        <v>1</v>
      </c>
      <c r="F346" s="130">
        <v>2.3946999999999998</v>
      </c>
      <c r="G346" s="134">
        <v>37.276789999999998</v>
      </c>
      <c r="H346" s="134">
        <v>-122.41009</v>
      </c>
      <c r="I346" s="134">
        <v>37.3123</v>
      </c>
      <c r="J346" s="134">
        <v>-122.40546000000001</v>
      </c>
    </row>
    <row r="347" spans="1:10" ht="12.75" customHeight="1">
      <c r="A347" s="134" t="s">
        <v>741</v>
      </c>
      <c r="B347" s="134" t="s">
        <v>796</v>
      </c>
      <c r="C347" s="134" t="s">
        <v>797</v>
      </c>
      <c r="D347" s="134" t="s">
        <v>31</v>
      </c>
      <c r="E347" s="134">
        <v>1</v>
      </c>
      <c r="F347" s="130">
        <v>0.93</v>
      </c>
      <c r="G347" s="134">
        <v>37.452109999999998</v>
      </c>
      <c r="H347" s="134">
        <v>-122.44508</v>
      </c>
      <c r="I347" s="134">
        <v>37.465229999999998</v>
      </c>
      <c r="J347" s="134">
        <v>-122.44671</v>
      </c>
    </row>
    <row r="348" spans="1:10" ht="12.75" customHeight="1">
      <c r="A348" s="134" t="s">
        <v>741</v>
      </c>
      <c r="B348" s="134" t="s">
        <v>798</v>
      </c>
      <c r="C348" s="134" t="s">
        <v>318</v>
      </c>
      <c r="D348" s="134" t="s">
        <v>31</v>
      </c>
      <c r="E348" s="134">
        <v>1</v>
      </c>
      <c r="F348" s="130">
        <v>1.05</v>
      </c>
      <c r="G348" s="134">
        <v>37.437080000000002</v>
      </c>
      <c r="H348" s="134">
        <v>-122.44401000000001</v>
      </c>
      <c r="I348" s="134">
        <v>37.452109999999998</v>
      </c>
      <c r="J348" s="134">
        <v>-122.44508</v>
      </c>
    </row>
    <row r="349" spans="1:10" ht="12.75" customHeight="1">
      <c r="A349" s="134" t="s">
        <v>741</v>
      </c>
      <c r="B349" s="134" t="s">
        <v>799</v>
      </c>
      <c r="C349" s="134" t="s">
        <v>800</v>
      </c>
      <c r="D349" s="134" t="s">
        <v>31</v>
      </c>
      <c r="E349" s="134">
        <v>1</v>
      </c>
      <c r="F349" s="130">
        <v>0.41</v>
      </c>
      <c r="G349" s="134">
        <v>37.607570000000003</v>
      </c>
      <c r="H349" s="134">
        <v>-122.49917000000001</v>
      </c>
      <c r="I349" s="134">
        <v>37.612650000000002</v>
      </c>
      <c r="J349" s="134">
        <v>-122.49711000000001</v>
      </c>
    </row>
    <row r="350" spans="1:10" ht="12.75" customHeight="1">
      <c r="A350" s="134" t="s">
        <v>741</v>
      </c>
      <c r="B350" s="134" t="s">
        <v>801</v>
      </c>
      <c r="C350" s="134" t="s">
        <v>802</v>
      </c>
      <c r="D350" s="134" t="s">
        <v>31</v>
      </c>
      <c r="E350" s="134">
        <v>1</v>
      </c>
      <c r="F350" s="130">
        <v>0.33</v>
      </c>
      <c r="G350" s="134">
        <v>37.48227</v>
      </c>
      <c r="H350" s="134">
        <v>-122.45285</v>
      </c>
      <c r="I350" s="134">
        <v>37.486669999999997</v>
      </c>
      <c r="J350" s="134">
        <v>-122.45526</v>
      </c>
    </row>
    <row r="351" spans="1:10" ht="12.75" customHeight="1">
      <c r="A351" s="134" t="s">
        <v>741</v>
      </c>
      <c r="B351" s="134" t="s">
        <v>803</v>
      </c>
      <c r="C351" s="134" t="s">
        <v>804</v>
      </c>
      <c r="D351" s="134" t="s">
        <v>31</v>
      </c>
      <c r="E351" s="134">
        <v>1</v>
      </c>
      <c r="F351" s="130">
        <v>1.1499999999999999</v>
      </c>
      <c r="G351" s="134">
        <v>37.499270000000003</v>
      </c>
      <c r="H351" s="134">
        <v>-122.49952999999999</v>
      </c>
      <c r="I351" s="134">
        <v>37.51247</v>
      </c>
      <c r="J351" s="134">
        <v>-122.51053</v>
      </c>
    </row>
    <row r="352" spans="1:10" ht="12.75" customHeight="1">
      <c r="A352" s="134" t="s">
        <v>741</v>
      </c>
      <c r="B352" s="134" t="s">
        <v>805</v>
      </c>
      <c r="C352" s="134" t="s">
        <v>806</v>
      </c>
      <c r="D352" s="134" t="s">
        <v>31</v>
      </c>
      <c r="E352" s="134">
        <v>1</v>
      </c>
      <c r="F352" s="130">
        <v>0.81</v>
      </c>
      <c r="G352" s="134">
        <v>37.3123</v>
      </c>
      <c r="H352" s="134">
        <v>-122.40545</v>
      </c>
      <c r="I352" s="134">
        <v>37.323869999999999</v>
      </c>
      <c r="J352" s="134">
        <v>-122.40421000000001</v>
      </c>
    </row>
    <row r="353" spans="1:10" ht="12.75" customHeight="1">
      <c r="A353" s="134" t="s">
        <v>741</v>
      </c>
      <c r="B353" s="134" t="s">
        <v>807</v>
      </c>
      <c r="C353" s="134" t="s">
        <v>808</v>
      </c>
      <c r="D353" s="134" t="s">
        <v>31</v>
      </c>
      <c r="E353" s="134">
        <v>1</v>
      </c>
      <c r="F353" s="130">
        <v>0.62</v>
      </c>
      <c r="G353" s="134">
        <v>37.267130000000002</v>
      </c>
      <c r="H353" s="134">
        <v>-122.41226</v>
      </c>
      <c r="I353" s="134">
        <v>37.275910000000003</v>
      </c>
      <c r="J353" s="134">
        <v>-122.41001</v>
      </c>
    </row>
    <row r="354" spans="1:10" ht="12.75" customHeight="1">
      <c r="A354" s="134" t="s">
        <v>741</v>
      </c>
      <c r="B354" s="134" t="s">
        <v>809</v>
      </c>
      <c r="C354" s="134" t="s">
        <v>810</v>
      </c>
      <c r="D354" s="134" t="s">
        <v>31</v>
      </c>
      <c r="E354" s="134">
        <v>1</v>
      </c>
      <c r="F354" s="130">
        <v>1.31</v>
      </c>
      <c r="G354" s="134">
        <v>37.62077</v>
      </c>
      <c r="H354" s="134">
        <v>-122.49666000000001</v>
      </c>
      <c r="I354" s="134">
        <v>37.639850000000003</v>
      </c>
      <c r="J354" s="134">
        <v>-122.49399</v>
      </c>
    </row>
    <row r="355" spans="1:10" ht="12.75" customHeight="1">
      <c r="A355" s="134" t="s">
        <v>741</v>
      </c>
      <c r="B355" s="134" t="s">
        <v>811</v>
      </c>
      <c r="C355" s="134" t="s">
        <v>812</v>
      </c>
      <c r="D355" s="134" t="s">
        <v>31</v>
      </c>
      <c r="E355" s="134">
        <v>1</v>
      </c>
      <c r="F355" s="130">
        <v>0.34</v>
      </c>
      <c r="G355" s="134">
        <v>37.4983</v>
      </c>
      <c r="H355" s="134">
        <v>-122.4666</v>
      </c>
      <c r="I355" s="134">
        <v>37.500970000000002</v>
      </c>
      <c r="J355" s="134">
        <v>-122.47163</v>
      </c>
    </row>
    <row r="356" spans="1:10" ht="12.75" customHeight="1">
      <c r="A356" s="134" t="s">
        <v>741</v>
      </c>
      <c r="B356" s="134" t="s">
        <v>813</v>
      </c>
      <c r="C356" s="134" t="s">
        <v>814</v>
      </c>
      <c r="D356" s="134" t="s">
        <v>31</v>
      </c>
      <c r="E356" s="134">
        <v>1</v>
      </c>
      <c r="F356" s="130">
        <v>2.91</v>
      </c>
      <c r="G356" s="134">
        <v>37.666379999999997</v>
      </c>
      <c r="H356" s="134">
        <v>-122.49576</v>
      </c>
      <c r="I356" s="134">
        <v>37.708019999999998</v>
      </c>
      <c r="J356" s="134">
        <v>-122.50208000000001</v>
      </c>
    </row>
    <row r="357" spans="1:10" ht="12.75" customHeight="1">
      <c r="A357" s="134" t="s">
        <v>741</v>
      </c>
      <c r="B357" s="134" t="s">
        <v>815</v>
      </c>
      <c r="C357" s="134" t="s">
        <v>816</v>
      </c>
      <c r="D357" s="134" t="s">
        <v>31</v>
      </c>
      <c r="E357" s="134">
        <v>1</v>
      </c>
      <c r="F357" s="130">
        <v>0.87</v>
      </c>
      <c r="G357" s="134">
        <v>37.348779999999998</v>
      </c>
      <c r="H357" s="134">
        <v>-122.40175000000001</v>
      </c>
      <c r="I357" s="134">
        <v>37.361220000000003</v>
      </c>
      <c r="J357" s="134">
        <v>-122.40219999999999</v>
      </c>
    </row>
    <row r="358" spans="1:10" ht="12.75" customHeight="1">
      <c r="A358" s="134" t="s">
        <v>741</v>
      </c>
      <c r="B358" s="134" t="s">
        <v>817</v>
      </c>
      <c r="C358" s="134" t="s">
        <v>818</v>
      </c>
      <c r="D358" s="134" t="s">
        <v>31</v>
      </c>
      <c r="E358" s="134">
        <v>1</v>
      </c>
      <c r="F358" s="130">
        <v>0.31</v>
      </c>
      <c r="G358" s="134">
        <v>37.495179999999998</v>
      </c>
      <c r="H358" s="134">
        <v>-122.46267</v>
      </c>
      <c r="I358" s="134">
        <v>37.4983</v>
      </c>
      <c r="J358" s="134">
        <v>-122.4666</v>
      </c>
    </row>
    <row r="359" spans="1:10" ht="12.75" customHeight="1">
      <c r="A359" s="135" t="s">
        <v>741</v>
      </c>
      <c r="B359" s="135" t="s">
        <v>819</v>
      </c>
      <c r="C359" s="135" t="s">
        <v>820</v>
      </c>
      <c r="D359" s="135" t="s">
        <v>31</v>
      </c>
      <c r="E359" s="135">
        <v>1</v>
      </c>
      <c r="F359" s="133">
        <v>0.27</v>
      </c>
      <c r="G359" s="135">
        <v>37.476210000000002</v>
      </c>
      <c r="H359" s="135">
        <v>-122.44976</v>
      </c>
      <c r="I359" s="135">
        <v>37.479880000000001</v>
      </c>
      <c r="J359" s="135">
        <v>-122.45152</v>
      </c>
    </row>
    <row r="360" spans="1:10" ht="12.75" customHeight="1">
      <c r="A360" s="32"/>
      <c r="B360" s="33">
        <f>COUNTA(B319:B359)</f>
        <v>41</v>
      </c>
      <c r="C360" s="32"/>
      <c r="D360" s="32"/>
      <c r="E360" s="74"/>
      <c r="F360" s="131">
        <f>SUM(F319:F359)</f>
        <v>37.732300000000009</v>
      </c>
      <c r="G360" s="32"/>
      <c r="H360" s="32"/>
      <c r="I360" s="32"/>
      <c r="J360" s="32"/>
    </row>
    <row r="361" spans="1:10" ht="12.75" customHeight="1">
      <c r="A361" s="32"/>
      <c r="B361" s="33"/>
      <c r="C361" s="32"/>
      <c r="D361" s="32"/>
      <c r="E361" s="74"/>
      <c r="F361" s="131"/>
      <c r="G361" s="32"/>
      <c r="H361" s="32"/>
      <c r="I361" s="32"/>
      <c r="J361" s="32"/>
    </row>
    <row r="362" spans="1:10" ht="12.75" customHeight="1">
      <c r="A362" s="134" t="s">
        <v>821</v>
      </c>
      <c r="B362" s="134" t="s">
        <v>822</v>
      </c>
      <c r="C362" s="134" t="s">
        <v>823</v>
      </c>
      <c r="D362" s="134" t="s">
        <v>31</v>
      </c>
      <c r="E362" s="134">
        <v>1</v>
      </c>
      <c r="F362" s="130">
        <v>0.24</v>
      </c>
      <c r="G362" s="134">
        <v>34.395620000000001</v>
      </c>
      <c r="H362" s="134">
        <v>-119.71173</v>
      </c>
      <c r="I362" s="134">
        <v>34.396030000000003</v>
      </c>
      <c r="J362" s="134">
        <v>-119.71594</v>
      </c>
    </row>
    <row r="363" spans="1:10" ht="12.75" customHeight="1">
      <c r="A363" s="134" t="s">
        <v>821</v>
      </c>
      <c r="B363" s="134" t="s">
        <v>824</v>
      </c>
      <c r="C363" s="134" t="s">
        <v>825</v>
      </c>
      <c r="D363" s="134" t="s">
        <v>31</v>
      </c>
      <c r="E363" s="134">
        <v>1</v>
      </c>
      <c r="F363" s="130">
        <v>1.1599999999999999</v>
      </c>
      <c r="G363" s="134">
        <v>34.39808</v>
      </c>
      <c r="H363" s="134">
        <v>-119.73363999999999</v>
      </c>
      <c r="I363" s="134">
        <v>34.404420000000002</v>
      </c>
      <c r="J363" s="134">
        <v>-119.752</v>
      </c>
    </row>
    <row r="364" spans="1:10" ht="12.75" customHeight="1">
      <c r="A364" s="134" t="s">
        <v>821</v>
      </c>
      <c r="B364" s="134" t="s">
        <v>826</v>
      </c>
      <c r="C364" s="134" t="s">
        <v>827</v>
      </c>
      <c r="D364" s="134" t="s">
        <v>31</v>
      </c>
      <c r="E364" s="134">
        <v>1</v>
      </c>
      <c r="F364" s="130">
        <v>0.12</v>
      </c>
      <c r="G364" s="134">
        <v>34.47</v>
      </c>
      <c r="H364" s="134">
        <v>-120.11854</v>
      </c>
      <c r="I364" s="134">
        <v>34.470370000000003</v>
      </c>
      <c r="J364" s="134">
        <v>-120.12054000000001</v>
      </c>
    </row>
    <row r="365" spans="1:10" ht="12.75" customHeight="1">
      <c r="A365" s="134" t="s">
        <v>821</v>
      </c>
      <c r="B365" s="134" t="s">
        <v>828</v>
      </c>
      <c r="C365" s="134" t="s">
        <v>829</v>
      </c>
      <c r="D365" s="134" t="s">
        <v>31</v>
      </c>
      <c r="E365" s="134">
        <v>1</v>
      </c>
      <c r="F365" s="130">
        <v>0.69</v>
      </c>
      <c r="G365" s="134">
        <v>34.416060000000002</v>
      </c>
      <c r="H365" s="134">
        <v>-119.64064</v>
      </c>
      <c r="I365" s="134">
        <v>34.417200000000001</v>
      </c>
      <c r="J365" s="134">
        <v>-119.65248</v>
      </c>
    </row>
    <row r="366" spans="1:10" ht="12.75" customHeight="1">
      <c r="A366" s="134" t="s">
        <v>821</v>
      </c>
      <c r="B366" s="134" t="s">
        <v>830</v>
      </c>
      <c r="C366" s="134" t="s">
        <v>831</v>
      </c>
      <c r="D366" s="134" t="s">
        <v>31</v>
      </c>
      <c r="E366" s="134">
        <v>1</v>
      </c>
      <c r="F366" s="130">
        <v>0.17</v>
      </c>
      <c r="G366" s="134">
        <v>34.407110000000003</v>
      </c>
      <c r="H366" s="134">
        <v>-119.84296999999999</v>
      </c>
      <c r="I366" s="134">
        <v>34.404919999999997</v>
      </c>
      <c r="J366" s="134">
        <v>-119.84419</v>
      </c>
    </row>
    <row r="367" spans="1:10" ht="12.75" customHeight="1">
      <c r="A367" s="134" t="s">
        <v>821</v>
      </c>
      <c r="B367" s="134" t="s">
        <v>832</v>
      </c>
      <c r="C367" s="134" t="s">
        <v>833</v>
      </c>
      <c r="D367" s="134" t="s">
        <v>31</v>
      </c>
      <c r="E367" s="134">
        <v>1</v>
      </c>
      <c r="F367" s="130">
        <v>1</v>
      </c>
      <c r="G367" s="134">
        <v>34.390419999999999</v>
      </c>
      <c r="H367" s="134">
        <v>-119.52036</v>
      </c>
      <c r="I367" s="134">
        <v>34.39517</v>
      </c>
      <c r="J367" s="134">
        <v>-119.52901</v>
      </c>
    </row>
    <row r="368" spans="1:10" ht="12.75" customHeight="1">
      <c r="A368" s="134" t="s">
        <v>821</v>
      </c>
      <c r="B368" s="134" t="s">
        <v>834</v>
      </c>
      <c r="C368" s="134" t="s">
        <v>835</v>
      </c>
      <c r="D368" s="134" t="s">
        <v>31</v>
      </c>
      <c r="E368" s="134">
        <v>1</v>
      </c>
      <c r="F368" s="130">
        <v>0.47</v>
      </c>
      <c r="G368" s="134">
        <v>34.3874</v>
      </c>
      <c r="H368" s="134">
        <v>-119.51318000000001</v>
      </c>
      <c r="I368" s="134">
        <v>34.390419999999999</v>
      </c>
      <c r="J368" s="134">
        <v>-119.52036</v>
      </c>
    </row>
    <row r="369" spans="1:10" ht="12.75" customHeight="1">
      <c r="A369" s="134" t="s">
        <v>821</v>
      </c>
      <c r="B369" s="134" t="s">
        <v>836</v>
      </c>
      <c r="C369" s="134" t="s">
        <v>837</v>
      </c>
      <c r="D369" s="134" t="s">
        <v>31</v>
      </c>
      <c r="E369" s="134">
        <v>1</v>
      </c>
      <c r="F369" s="130">
        <v>0.14000000000000001</v>
      </c>
      <c r="G369" s="134">
        <v>34.407330000000002</v>
      </c>
      <c r="H369" s="134">
        <v>-119.87744000000001</v>
      </c>
      <c r="I369" s="134">
        <v>34.407809999999998</v>
      </c>
      <c r="J369" s="134">
        <v>-119.8792</v>
      </c>
    </row>
    <row r="370" spans="1:10" ht="12.75" customHeight="1">
      <c r="A370" s="134" t="s">
        <v>821</v>
      </c>
      <c r="B370" s="134" t="s">
        <v>838</v>
      </c>
      <c r="C370" s="134" t="s">
        <v>839</v>
      </c>
      <c r="D370" s="134" t="s">
        <v>31</v>
      </c>
      <c r="E370" s="134">
        <v>1</v>
      </c>
      <c r="F370" s="130">
        <v>0.56999999999999995</v>
      </c>
      <c r="G370" s="134">
        <v>34.404919999999997</v>
      </c>
      <c r="H370" s="134">
        <v>-119.84419</v>
      </c>
      <c r="I370" s="134">
        <v>34.408140000000003</v>
      </c>
      <c r="J370" s="134">
        <v>-119.85321999999999</v>
      </c>
    </row>
    <row r="371" spans="1:10" ht="12.75" customHeight="1">
      <c r="A371" s="134" t="s">
        <v>821</v>
      </c>
      <c r="B371" s="134" t="s">
        <v>840</v>
      </c>
      <c r="C371" s="134" t="s">
        <v>841</v>
      </c>
      <c r="D371" s="134" t="s">
        <v>31</v>
      </c>
      <c r="E371" s="134">
        <v>1</v>
      </c>
      <c r="F371" s="130">
        <v>0.5</v>
      </c>
      <c r="G371" s="134">
        <v>34.409280000000003</v>
      </c>
      <c r="H371" s="134">
        <v>-119.86947000000001</v>
      </c>
      <c r="I371" s="134">
        <v>34.407499999999999</v>
      </c>
      <c r="J371" s="134">
        <v>-119.87761</v>
      </c>
    </row>
    <row r="372" spans="1:10" ht="12.75" customHeight="1">
      <c r="A372" s="134" t="s">
        <v>821</v>
      </c>
      <c r="B372" s="134" t="s">
        <v>842</v>
      </c>
      <c r="C372" s="134" t="s">
        <v>843</v>
      </c>
      <c r="D372" s="134" t="s">
        <v>31</v>
      </c>
      <c r="E372" s="134">
        <v>1</v>
      </c>
      <c r="F372" s="130">
        <v>0.3</v>
      </c>
      <c r="G372" s="134">
        <v>34.416809999999998</v>
      </c>
      <c r="H372" s="134">
        <v>-119.66339000000001</v>
      </c>
      <c r="I372" s="134">
        <v>34.411279999999998</v>
      </c>
      <c r="J372" s="134">
        <v>-119.68769</v>
      </c>
    </row>
    <row r="373" spans="1:10" ht="12.75" customHeight="1">
      <c r="A373" s="134" t="s">
        <v>821</v>
      </c>
      <c r="B373" s="134" t="s">
        <v>844</v>
      </c>
      <c r="C373" s="134" t="s">
        <v>845</v>
      </c>
      <c r="D373" s="134" t="s">
        <v>31</v>
      </c>
      <c r="E373" s="134">
        <v>1</v>
      </c>
      <c r="F373" s="130">
        <v>2.17</v>
      </c>
      <c r="G373" s="134">
        <v>34.461150000000004</v>
      </c>
      <c r="H373" s="134">
        <v>-120.01297</v>
      </c>
      <c r="I373" s="134">
        <v>34.462699999999998</v>
      </c>
      <c r="J373" s="134">
        <v>-120.04492</v>
      </c>
    </row>
    <row r="374" spans="1:10" ht="12.75" customHeight="1">
      <c r="A374" s="134" t="s">
        <v>821</v>
      </c>
      <c r="B374" s="134" t="s">
        <v>846</v>
      </c>
      <c r="C374" s="134" t="s">
        <v>847</v>
      </c>
      <c r="D374" s="134" t="s">
        <v>31</v>
      </c>
      <c r="E374" s="134">
        <v>1</v>
      </c>
      <c r="F374" s="130">
        <v>0.88</v>
      </c>
      <c r="G374" s="134">
        <v>34.410139999999998</v>
      </c>
      <c r="H374" s="134">
        <v>-119.88186</v>
      </c>
      <c r="I374" s="134">
        <v>34.42022</v>
      </c>
      <c r="J374" s="134">
        <v>-119.89328</v>
      </c>
    </row>
    <row r="375" spans="1:10" ht="12.75" customHeight="1">
      <c r="A375" s="134" t="s">
        <v>821</v>
      </c>
      <c r="B375" s="134" t="s">
        <v>848</v>
      </c>
      <c r="C375" s="134" t="s">
        <v>849</v>
      </c>
      <c r="D375" s="134" t="s">
        <v>31</v>
      </c>
      <c r="E375" s="134">
        <v>1</v>
      </c>
      <c r="F375" s="130">
        <v>2.1</v>
      </c>
      <c r="G375" s="134">
        <v>34.470550000000003</v>
      </c>
      <c r="H375" s="134">
        <v>-120.20793999999999</v>
      </c>
      <c r="I375" s="134">
        <v>34.46846</v>
      </c>
      <c r="J375" s="134">
        <v>-120.24324</v>
      </c>
    </row>
    <row r="376" spans="1:10" ht="12.75" customHeight="1">
      <c r="A376" s="134" t="s">
        <v>821</v>
      </c>
      <c r="B376" s="134" t="s">
        <v>850</v>
      </c>
      <c r="C376" s="134" t="s">
        <v>851</v>
      </c>
      <c r="D376" s="134" t="s">
        <v>31</v>
      </c>
      <c r="E376" s="134">
        <v>1</v>
      </c>
      <c r="F376" s="130">
        <v>0.97</v>
      </c>
      <c r="G376" s="134">
        <v>34.417189999999998</v>
      </c>
      <c r="H376" s="134">
        <v>-119.82141</v>
      </c>
      <c r="I376" s="134">
        <v>34.414729999999999</v>
      </c>
      <c r="J376" s="134">
        <v>-119.83784</v>
      </c>
    </row>
    <row r="377" spans="1:10" ht="12.75" customHeight="1">
      <c r="A377" s="134" t="s">
        <v>821</v>
      </c>
      <c r="B377" s="134" t="s">
        <v>852</v>
      </c>
      <c r="C377" s="134" t="s">
        <v>853</v>
      </c>
      <c r="D377" s="134" t="s">
        <v>31</v>
      </c>
      <c r="E377" s="134">
        <v>1</v>
      </c>
      <c r="F377" s="130">
        <v>2.13</v>
      </c>
      <c r="G377" s="134">
        <v>34.939950000000003</v>
      </c>
      <c r="H377" s="134">
        <v>-120.65904999999999</v>
      </c>
      <c r="I377" s="134">
        <v>34.969380000000001</v>
      </c>
      <c r="J377" s="134">
        <v>-120.64982999999999</v>
      </c>
    </row>
    <row r="378" spans="1:10" ht="12.75" customHeight="1">
      <c r="A378" s="134" t="s">
        <v>821</v>
      </c>
      <c r="B378" s="134" t="s">
        <v>854</v>
      </c>
      <c r="C378" s="134" t="s">
        <v>855</v>
      </c>
      <c r="D378" s="134" t="s">
        <v>31</v>
      </c>
      <c r="E378" s="134">
        <v>1</v>
      </c>
      <c r="F378" s="130">
        <v>1</v>
      </c>
      <c r="G378" s="134">
        <v>34.41778</v>
      </c>
      <c r="H378" s="134">
        <v>-119.63263999999999</v>
      </c>
      <c r="I378" s="134">
        <v>34.416060000000002</v>
      </c>
      <c r="J378" s="134">
        <v>-119.64064</v>
      </c>
    </row>
    <row r="379" spans="1:10" ht="12.75" customHeight="1">
      <c r="A379" s="134" t="s">
        <v>821</v>
      </c>
      <c r="B379" s="134" t="s">
        <v>856</v>
      </c>
      <c r="C379" s="134" t="s">
        <v>857</v>
      </c>
      <c r="D379" s="134" t="s">
        <v>31</v>
      </c>
      <c r="E379" s="134">
        <v>1</v>
      </c>
      <c r="F379" s="130">
        <v>0.64</v>
      </c>
      <c r="G379" s="134">
        <v>34.428919999999998</v>
      </c>
      <c r="H379" s="134">
        <v>-119.91331</v>
      </c>
      <c r="I379" s="134">
        <v>34.433579999999999</v>
      </c>
      <c r="J379" s="134">
        <v>-119.92297000000001</v>
      </c>
    </row>
    <row r="380" spans="1:10" ht="12.75" customHeight="1">
      <c r="A380" s="134" t="s">
        <v>821</v>
      </c>
      <c r="B380" s="134" t="s">
        <v>858</v>
      </c>
      <c r="C380" s="134" t="s">
        <v>859</v>
      </c>
      <c r="D380" s="134" t="s">
        <v>31</v>
      </c>
      <c r="E380" s="134">
        <v>1</v>
      </c>
      <c r="F380" s="130">
        <v>0.75</v>
      </c>
      <c r="G380" s="134">
        <v>34.411529999999999</v>
      </c>
      <c r="H380" s="134">
        <v>-119.77298999999999</v>
      </c>
      <c r="I380" s="134">
        <v>34.41675</v>
      </c>
      <c r="J380" s="134">
        <v>-119.78631</v>
      </c>
    </row>
    <row r="381" spans="1:10" ht="12.75" customHeight="1">
      <c r="A381" s="134" t="s">
        <v>821</v>
      </c>
      <c r="B381" s="134" t="s">
        <v>860</v>
      </c>
      <c r="C381" s="134" t="s">
        <v>861</v>
      </c>
      <c r="D381" s="134" t="s">
        <v>31</v>
      </c>
      <c r="E381" s="134">
        <v>1</v>
      </c>
      <c r="F381" s="130">
        <v>0.98</v>
      </c>
      <c r="G381" s="134">
        <v>34.408140000000003</v>
      </c>
      <c r="H381" s="134">
        <v>-119.85321999999999</v>
      </c>
      <c r="I381" s="134">
        <v>34.409280000000003</v>
      </c>
      <c r="J381" s="134">
        <v>-119.86947000000001</v>
      </c>
    </row>
    <row r="382" spans="1:10" ht="12.75" customHeight="1">
      <c r="A382" s="134" t="s">
        <v>821</v>
      </c>
      <c r="B382" s="134" t="s">
        <v>862</v>
      </c>
      <c r="C382" s="134" t="s">
        <v>863</v>
      </c>
      <c r="D382" s="134" t="s">
        <v>31</v>
      </c>
      <c r="E382" s="134">
        <v>1</v>
      </c>
      <c r="F382" s="130">
        <v>1.2</v>
      </c>
      <c r="G382" s="134">
        <v>34.496220000000001</v>
      </c>
      <c r="H382" s="134">
        <v>-120.49653000000001</v>
      </c>
      <c r="I382" s="134">
        <v>34.51247</v>
      </c>
      <c r="J382" s="134">
        <v>-120.50358</v>
      </c>
    </row>
    <row r="383" spans="1:10" ht="12.75" customHeight="1">
      <c r="A383" s="134" t="s">
        <v>821</v>
      </c>
      <c r="B383" s="134" t="s">
        <v>864</v>
      </c>
      <c r="C383" s="134" t="s">
        <v>865</v>
      </c>
      <c r="D383" s="134" t="s">
        <v>31</v>
      </c>
      <c r="E383" s="134">
        <v>1</v>
      </c>
      <c r="F383" s="130">
        <v>0.7</v>
      </c>
      <c r="G383" s="134">
        <v>34.403109999999998</v>
      </c>
      <c r="H383" s="134">
        <v>-119.69257</v>
      </c>
      <c r="I383" s="134">
        <v>34.39893</v>
      </c>
      <c r="J383" s="134">
        <v>-119.70262</v>
      </c>
    </row>
    <row r="384" spans="1:10" ht="12.75" customHeight="1">
      <c r="A384" s="134" t="s">
        <v>821</v>
      </c>
      <c r="B384" s="134" t="s">
        <v>866</v>
      </c>
      <c r="C384" s="134" t="s">
        <v>867</v>
      </c>
      <c r="D384" s="134" t="s">
        <v>31</v>
      </c>
      <c r="E384" s="134">
        <v>1</v>
      </c>
      <c r="F384" s="130">
        <v>0.71</v>
      </c>
      <c r="G384" s="134">
        <v>34.412689999999998</v>
      </c>
      <c r="H384" s="134">
        <v>-119.57758</v>
      </c>
      <c r="I384" s="134">
        <v>34.416640000000001</v>
      </c>
      <c r="J384" s="134">
        <v>-119.58878</v>
      </c>
    </row>
    <row r="385" spans="1:10" ht="12.75" customHeight="1">
      <c r="A385" s="134" t="s">
        <v>821</v>
      </c>
      <c r="B385" s="134" t="s">
        <v>868</v>
      </c>
      <c r="C385" s="134" t="s">
        <v>869</v>
      </c>
      <c r="D385" s="134" t="s">
        <v>31</v>
      </c>
      <c r="E385" s="134">
        <v>1</v>
      </c>
      <c r="F385" s="130">
        <v>0.19</v>
      </c>
      <c r="G385" s="134">
        <v>34.396000000000001</v>
      </c>
      <c r="H385" s="134">
        <v>-119.72897</v>
      </c>
      <c r="I385" s="134">
        <v>34.397109999999998</v>
      </c>
      <c r="J385" s="134">
        <v>-119.73184999999999</v>
      </c>
    </row>
    <row r="386" spans="1:10" ht="12.75" customHeight="1">
      <c r="A386" s="134" t="s">
        <v>821</v>
      </c>
      <c r="B386" s="134" t="s">
        <v>870</v>
      </c>
      <c r="C386" s="134" t="s">
        <v>871</v>
      </c>
      <c r="D386" s="134" t="s">
        <v>31</v>
      </c>
      <c r="E386" s="134">
        <v>1</v>
      </c>
      <c r="F386" s="130">
        <v>0.65</v>
      </c>
      <c r="G386" s="134">
        <v>34.41854</v>
      </c>
      <c r="H386" s="134">
        <v>-119.62137</v>
      </c>
      <c r="I386" s="134">
        <v>34.418210000000002</v>
      </c>
      <c r="J386" s="134">
        <v>-119.63218000000001</v>
      </c>
    </row>
    <row r="387" spans="1:10" ht="12.75" customHeight="1">
      <c r="A387" s="134" t="s">
        <v>821</v>
      </c>
      <c r="B387" s="134" t="s">
        <v>872</v>
      </c>
      <c r="C387" s="134" t="s">
        <v>629</v>
      </c>
      <c r="D387" s="134" t="s">
        <v>31</v>
      </c>
      <c r="E387" s="134">
        <v>1</v>
      </c>
      <c r="F387" s="130">
        <v>1.57</v>
      </c>
      <c r="G387" s="134">
        <v>34.688400000000001</v>
      </c>
      <c r="H387" s="134">
        <v>-120.60543</v>
      </c>
      <c r="I387" s="134">
        <v>34.710259999999998</v>
      </c>
      <c r="J387" s="134">
        <v>-120.60214000000001</v>
      </c>
    </row>
    <row r="388" spans="1:10" ht="12.75" customHeight="1">
      <c r="A388" s="134" t="s">
        <v>821</v>
      </c>
      <c r="B388" s="134" t="s">
        <v>873</v>
      </c>
      <c r="C388" s="134" t="s">
        <v>874</v>
      </c>
      <c r="D388" s="134" t="s">
        <v>31</v>
      </c>
      <c r="E388" s="134">
        <v>1</v>
      </c>
      <c r="F388" s="130">
        <v>0.88</v>
      </c>
      <c r="G388" s="134">
        <v>34.409640000000003</v>
      </c>
      <c r="H388" s="134">
        <v>-119.55347</v>
      </c>
      <c r="I388" s="134">
        <v>34.414940000000001</v>
      </c>
      <c r="J388" s="134">
        <v>-119.56694</v>
      </c>
    </row>
    <row r="389" spans="1:10" ht="12.75" customHeight="1">
      <c r="A389" s="134" t="s">
        <v>821</v>
      </c>
      <c r="B389" s="134" t="s">
        <v>875</v>
      </c>
      <c r="C389" s="134" t="s">
        <v>876</v>
      </c>
      <c r="D389" s="134" t="s">
        <v>31</v>
      </c>
      <c r="E389" s="134">
        <v>1</v>
      </c>
      <c r="F389" s="130">
        <v>2.38</v>
      </c>
      <c r="G389" s="134">
        <v>34.462699999999998</v>
      </c>
      <c r="H389" s="134">
        <v>-120.04492</v>
      </c>
      <c r="I389" s="134">
        <v>34.460500000000003</v>
      </c>
      <c r="J389" s="134">
        <v>-120.08412</v>
      </c>
    </row>
    <row r="390" spans="1:10" ht="12.75" customHeight="1">
      <c r="A390" s="134" t="s">
        <v>821</v>
      </c>
      <c r="B390" s="134" t="s">
        <v>877</v>
      </c>
      <c r="C390" s="134" t="s">
        <v>878</v>
      </c>
      <c r="D390" s="134" t="s">
        <v>31</v>
      </c>
      <c r="E390" s="134">
        <v>1</v>
      </c>
      <c r="F390" s="130">
        <v>1.0900000000000001</v>
      </c>
      <c r="G390" s="134">
        <v>34.373339999999999</v>
      </c>
      <c r="H390" s="134">
        <v>-119.47693</v>
      </c>
      <c r="I390" s="134">
        <v>34.38288</v>
      </c>
      <c r="J390" s="134">
        <v>-119.49045</v>
      </c>
    </row>
    <row r="391" spans="1:10" ht="12.75" customHeight="1">
      <c r="A391" s="134" t="s">
        <v>821</v>
      </c>
      <c r="B391" s="134" t="s">
        <v>879</v>
      </c>
      <c r="C391" s="134" t="s">
        <v>880</v>
      </c>
      <c r="D391" s="134" t="s">
        <v>31</v>
      </c>
      <c r="E391" s="134">
        <v>1</v>
      </c>
      <c r="F391" s="130">
        <v>0.22</v>
      </c>
      <c r="G391" s="134">
        <v>34.407809999999998</v>
      </c>
      <c r="H391" s="134">
        <v>-119.87918999999999</v>
      </c>
      <c r="I391" s="134">
        <v>34.410139999999998</v>
      </c>
      <c r="J391" s="134">
        <v>-119.88186</v>
      </c>
    </row>
    <row r="392" spans="1:10" ht="12.75" customHeight="1">
      <c r="A392" s="134" t="s">
        <v>821</v>
      </c>
      <c r="B392" s="134" t="s">
        <v>881</v>
      </c>
      <c r="C392" s="134" t="s">
        <v>882</v>
      </c>
      <c r="D392" s="134" t="s">
        <v>31</v>
      </c>
      <c r="E392" s="134">
        <v>1</v>
      </c>
      <c r="F392" s="130">
        <v>0.47</v>
      </c>
      <c r="G392" s="134">
        <v>34.40493</v>
      </c>
      <c r="H392" s="134">
        <v>-119.54765999999999</v>
      </c>
      <c r="I392" s="134">
        <v>34.409640000000003</v>
      </c>
      <c r="J392" s="134">
        <v>-119.55347</v>
      </c>
    </row>
    <row r="393" spans="1:10" ht="12.75" customHeight="1">
      <c r="A393" s="134" t="s">
        <v>821</v>
      </c>
      <c r="B393" s="134" t="s">
        <v>883</v>
      </c>
      <c r="C393" s="134" t="s">
        <v>884</v>
      </c>
      <c r="D393" s="134" t="s">
        <v>31</v>
      </c>
      <c r="E393" s="134">
        <v>1</v>
      </c>
      <c r="F393" s="130">
        <v>1.04</v>
      </c>
      <c r="G393" s="134">
        <v>34.416640000000001</v>
      </c>
      <c r="H393" s="134">
        <v>-119.58878</v>
      </c>
      <c r="I393" s="134">
        <v>34.419919999999998</v>
      </c>
      <c r="J393" s="134">
        <v>-119.60636</v>
      </c>
    </row>
    <row r="394" spans="1:10" ht="12.75" customHeight="1">
      <c r="A394" s="134" t="s">
        <v>821</v>
      </c>
      <c r="B394" s="134" t="s">
        <v>885</v>
      </c>
      <c r="C394" s="134" t="s">
        <v>886</v>
      </c>
      <c r="D394" s="134" t="s">
        <v>31</v>
      </c>
      <c r="E394" s="134">
        <v>1</v>
      </c>
      <c r="F394" s="130">
        <v>3.3</v>
      </c>
      <c r="G394" s="134">
        <v>34.642769999999999</v>
      </c>
      <c r="H394" s="134">
        <v>-120.62218</v>
      </c>
      <c r="I394" s="134">
        <v>34.688400000000001</v>
      </c>
      <c r="J394" s="134">
        <v>-120.60543</v>
      </c>
    </row>
    <row r="395" spans="1:10" ht="12.75" customHeight="1">
      <c r="A395" s="135" t="s">
        <v>821</v>
      </c>
      <c r="B395" s="135" t="s">
        <v>887</v>
      </c>
      <c r="C395" s="135" t="s">
        <v>888</v>
      </c>
      <c r="D395" s="135" t="s">
        <v>31</v>
      </c>
      <c r="E395" s="135">
        <v>1</v>
      </c>
      <c r="F395" s="133">
        <v>0.3</v>
      </c>
      <c r="G395" s="135">
        <v>34.411279999999998</v>
      </c>
      <c r="H395" s="135">
        <v>-119.68769</v>
      </c>
      <c r="I395" s="135">
        <v>34.408270000000002</v>
      </c>
      <c r="J395" s="135">
        <v>-119.69134</v>
      </c>
    </row>
    <row r="396" spans="1:10" ht="12.75" customHeight="1">
      <c r="A396" s="32"/>
      <c r="B396" s="33">
        <f>COUNTA(B362:B395)</f>
        <v>34</v>
      </c>
      <c r="C396" s="32"/>
      <c r="D396" s="32"/>
      <c r="E396" s="74"/>
      <c r="F396" s="131">
        <f>SUM(F362:F395)</f>
        <v>31.679999999999996</v>
      </c>
      <c r="G396" s="32"/>
      <c r="H396" s="32"/>
      <c r="I396" s="32"/>
      <c r="J396" s="32"/>
    </row>
    <row r="397" spans="1:10" ht="12.75" customHeight="1">
      <c r="A397" s="32"/>
      <c r="B397" s="33"/>
      <c r="C397" s="32"/>
      <c r="D397" s="32"/>
      <c r="E397" s="74"/>
      <c r="F397" s="131"/>
      <c r="G397" s="32"/>
      <c r="H397" s="32"/>
      <c r="I397" s="32"/>
      <c r="J397" s="32"/>
    </row>
    <row r="398" spans="1:10" ht="12.75" customHeight="1">
      <c r="A398" s="134" t="s">
        <v>889</v>
      </c>
      <c r="B398" s="134" t="s">
        <v>890</v>
      </c>
      <c r="C398" s="134" t="s">
        <v>891</v>
      </c>
      <c r="D398" s="134" t="s">
        <v>31</v>
      </c>
      <c r="E398" s="134">
        <v>1</v>
      </c>
      <c r="F398" s="130">
        <v>0.5</v>
      </c>
      <c r="G398" s="134">
        <v>36.951949999999997</v>
      </c>
      <c r="H398" s="134">
        <v>-121.88231</v>
      </c>
      <c r="I398" s="134">
        <v>36.95664</v>
      </c>
      <c r="J398" s="134">
        <v>-121.88822999999999</v>
      </c>
    </row>
    <row r="399" spans="1:10" ht="12.75" customHeight="1">
      <c r="A399" s="134" t="s">
        <v>889</v>
      </c>
      <c r="B399" s="134" t="s">
        <v>892</v>
      </c>
      <c r="C399" s="134" t="s">
        <v>893</v>
      </c>
      <c r="D399" s="134" t="s">
        <v>31</v>
      </c>
      <c r="E399" s="134">
        <v>1</v>
      </c>
      <c r="F399" s="130">
        <v>0.22</v>
      </c>
      <c r="G399" s="134">
        <v>36.97175</v>
      </c>
      <c r="H399" s="134">
        <v>-121.94983000000001</v>
      </c>
      <c r="I399" s="134">
        <v>36.971049999999998</v>
      </c>
      <c r="J399" s="134">
        <v>-121.95344</v>
      </c>
    </row>
    <row r="400" spans="1:10" ht="12.75" customHeight="1">
      <c r="A400" s="134" t="s">
        <v>889</v>
      </c>
      <c r="B400" s="134" t="s">
        <v>894</v>
      </c>
      <c r="C400" s="134" t="s">
        <v>895</v>
      </c>
      <c r="D400" s="134" t="s">
        <v>31</v>
      </c>
      <c r="E400" s="134">
        <v>1</v>
      </c>
      <c r="F400" s="130">
        <v>0.33</v>
      </c>
      <c r="G400" s="134">
        <v>36.957329999999999</v>
      </c>
      <c r="H400" s="134">
        <v>-121.98144000000001</v>
      </c>
      <c r="I400" s="134">
        <v>36.960120000000003</v>
      </c>
      <c r="J400" s="134">
        <v>-121.98797</v>
      </c>
    </row>
    <row r="401" spans="1:10" ht="12.75" customHeight="1">
      <c r="A401" s="134" t="s">
        <v>889</v>
      </c>
      <c r="B401" s="134" t="s">
        <v>896</v>
      </c>
      <c r="C401" s="134" t="s">
        <v>897</v>
      </c>
      <c r="D401" s="134" t="s">
        <v>31</v>
      </c>
      <c r="E401" s="134">
        <v>1</v>
      </c>
      <c r="F401" s="130">
        <v>0.38</v>
      </c>
      <c r="G401" s="134">
        <v>36.962009999999999</v>
      </c>
      <c r="H401" s="134">
        <v>-122.02297</v>
      </c>
      <c r="I401" s="134">
        <v>36.957149999999999</v>
      </c>
      <c r="J401" s="134">
        <v>-122.02539</v>
      </c>
    </row>
    <row r="402" spans="1:10" ht="12.75" customHeight="1">
      <c r="A402" s="134" t="s">
        <v>889</v>
      </c>
      <c r="B402" s="134" t="s">
        <v>898</v>
      </c>
      <c r="C402" s="134" t="s">
        <v>219</v>
      </c>
      <c r="D402" s="134" t="s">
        <v>31</v>
      </c>
      <c r="E402" s="134">
        <v>1</v>
      </c>
      <c r="F402" s="130">
        <v>0.19</v>
      </c>
      <c r="G402" s="134">
        <v>36.95664</v>
      </c>
      <c r="H402" s="134">
        <v>-121.88822999999999</v>
      </c>
      <c r="I402" s="134">
        <v>36.958669999999998</v>
      </c>
      <c r="J402" s="134">
        <v>-121.89055999999999</v>
      </c>
    </row>
    <row r="403" spans="1:10" ht="12.75" customHeight="1">
      <c r="A403" s="134" t="s">
        <v>889</v>
      </c>
      <c r="B403" s="134" t="s">
        <v>899</v>
      </c>
      <c r="C403" s="134" t="s">
        <v>900</v>
      </c>
      <c r="D403" s="134" t="s">
        <v>31</v>
      </c>
      <c r="E403" s="134">
        <v>1</v>
      </c>
      <c r="F403" s="130">
        <v>0.25</v>
      </c>
      <c r="G403" s="134">
        <v>36.97101</v>
      </c>
      <c r="H403" s="134">
        <v>-121.95353</v>
      </c>
      <c r="I403" s="134">
        <v>36.967570000000002</v>
      </c>
      <c r="J403" s="134">
        <v>-121.95787</v>
      </c>
    </row>
    <row r="404" spans="1:10" ht="12.75" customHeight="1">
      <c r="A404" s="134" t="s">
        <v>889</v>
      </c>
      <c r="B404" s="134" t="s">
        <v>901</v>
      </c>
      <c r="C404" s="134" t="s">
        <v>902</v>
      </c>
      <c r="D404" s="134" t="s">
        <v>31</v>
      </c>
      <c r="E404" s="134">
        <v>1</v>
      </c>
      <c r="F404" s="130">
        <v>0.19</v>
      </c>
      <c r="G404" s="134">
        <v>36.9514</v>
      </c>
      <c r="H404" s="134">
        <v>-122.0271</v>
      </c>
      <c r="I404" s="134">
        <v>36.951700000000002</v>
      </c>
      <c r="J404" s="134">
        <v>-122.0301</v>
      </c>
    </row>
    <row r="405" spans="1:10" ht="12.75" customHeight="1">
      <c r="A405" s="134" t="s">
        <v>889</v>
      </c>
      <c r="B405" s="134" t="s">
        <v>903</v>
      </c>
      <c r="C405" s="134" t="s">
        <v>904</v>
      </c>
      <c r="D405" s="134" t="s">
        <v>31</v>
      </c>
      <c r="E405" s="134">
        <v>1</v>
      </c>
      <c r="F405" s="130">
        <v>0.55000000000000004</v>
      </c>
      <c r="G405" s="134">
        <v>36.963209999999997</v>
      </c>
      <c r="H405" s="134">
        <v>-122.0124</v>
      </c>
      <c r="I405" s="134">
        <v>36.962110000000003</v>
      </c>
      <c r="J405" s="134">
        <v>-122.02278</v>
      </c>
    </row>
    <row r="406" spans="1:10" ht="12.75" customHeight="1">
      <c r="A406" s="134" t="s">
        <v>889</v>
      </c>
      <c r="B406" s="134" t="s">
        <v>905</v>
      </c>
      <c r="C406" s="134" t="s">
        <v>906</v>
      </c>
      <c r="D406" s="134" t="s">
        <v>31</v>
      </c>
      <c r="E406" s="134">
        <v>1</v>
      </c>
      <c r="F406" s="130">
        <v>1.73</v>
      </c>
      <c r="G406" s="134">
        <v>36.90992</v>
      </c>
      <c r="H406" s="134">
        <v>-121.8485</v>
      </c>
      <c r="I406" s="134">
        <v>36.932259999999999</v>
      </c>
      <c r="J406" s="134">
        <v>-121.86322</v>
      </c>
    </row>
    <row r="407" spans="1:10" ht="12.75" customHeight="1">
      <c r="A407" s="134" t="s">
        <v>889</v>
      </c>
      <c r="B407" s="134" t="s">
        <v>907</v>
      </c>
      <c r="C407" s="134" t="s">
        <v>908</v>
      </c>
      <c r="D407" s="134" t="s">
        <v>31</v>
      </c>
      <c r="E407" s="134">
        <v>1</v>
      </c>
      <c r="F407" s="130">
        <v>0.19</v>
      </c>
      <c r="G407" s="134">
        <v>36.952829999999999</v>
      </c>
      <c r="H407" s="134">
        <v>-122.03865</v>
      </c>
      <c r="I407" s="134">
        <v>36.952240000000003</v>
      </c>
      <c r="J407" s="134">
        <v>-122.04195</v>
      </c>
    </row>
    <row r="408" spans="1:10" ht="12.75" customHeight="1">
      <c r="A408" s="134" t="s">
        <v>889</v>
      </c>
      <c r="B408" s="134" t="s">
        <v>909</v>
      </c>
      <c r="C408" s="134" t="s">
        <v>910</v>
      </c>
      <c r="D408" s="134" t="s">
        <v>31</v>
      </c>
      <c r="E408" s="134">
        <v>1</v>
      </c>
      <c r="F408" s="130">
        <v>0.23</v>
      </c>
      <c r="G408" s="134">
        <v>36.955590000000001</v>
      </c>
      <c r="H408" s="134">
        <v>-121.97787</v>
      </c>
      <c r="I408" s="134">
        <v>36.957329999999999</v>
      </c>
      <c r="J408" s="134">
        <v>-121.98144000000001</v>
      </c>
    </row>
    <row r="409" spans="1:10" ht="12.75" customHeight="1">
      <c r="A409" s="134" t="s">
        <v>889</v>
      </c>
      <c r="B409" s="134" t="s">
        <v>911</v>
      </c>
      <c r="C409" s="134" t="s">
        <v>912</v>
      </c>
      <c r="D409" s="134" t="s">
        <v>31</v>
      </c>
      <c r="E409" s="134">
        <v>1</v>
      </c>
      <c r="F409" s="130">
        <v>0.16</v>
      </c>
      <c r="G409" s="134">
        <v>36.9495</v>
      </c>
      <c r="H409" s="134">
        <v>-122.0568</v>
      </c>
      <c r="I409" s="134">
        <v>36.950000000000003</v>
      </c>
      <c r="J409" s="134">
        <v>-122.0598</v>
      </c>
    </row>
    <row r="410" spans="1:10" ht="12.75" customHeight="1">
      <c r="A410" s="134" t="s">
        <v>889</v>
      </c>
      <c r="B410" s="134" t="s">
        <v>913</v>
      </c>
      <c r="C410" s="134" t="s">
        <v>914</v>
      </c>
      <c r="D410" s="134" t="s">
        <v>31</v>
      </c>
      <c r="E410" s="134">
        <v>1</v>
      </c>
      <c r="F410" s="143">
        <v>0</v>
      </c>
      <c r="G410" s="134">
        <v>0</v>
      </c>
      <c r="H410" s="134">
        <v>0</v>
      </c>
      <c r="I410" s="134">
        <v>0</v>
      </c>
      <c r="J410" s="134">
        <v>0</v>
      </c>
    </row>
    <row r="411" spans="1:10" ht="12.75" customHeight="1">
      <c r="A411" s="134" t="s">
        <v>889</v>
      </c>
      <c r="B411" s="134" t="s">
        <v>915</v>
      </c>
      <c r="C411" s="134" t="s">
        <v>916</v>
      </c>
      <c r="D411" s="134" t="s">
        <v>31</v>
      </c>
      <c r="E411" s="134">
        <v>1</v>
      </c>
      <c r="F411" s="130">
        <v>0.4</v>
      </c>
      <c r="G411" s="134">
        <v>36.977969999999999</v>
      </c>
      <c r="H411" s="134">
        <v>-121.93279</v>
      </c>
      <c r="I411" s="134">
        <v>36.977939999999997</v>
      </c>
      <c r="J411" s="134">
        <v>-121.93978</v>
      </c>
    </row>
    <row r="412" spans="1:10" ht="12.75" customHeight="1">
      <c r="A412" s="134" t="s">
        <v>889</v>
      </c>
      <c r="B412" s="134" t="s">
        <v>917</v>
      </c>
      <c r="C412" s="134" t="s">
        <v>918</v>
      </c>
      <c r="D412" s="134" t="s">
        <v>31</v>
      </c>
      <c r="E412" s="134">
        <v>1</v>
      </c>
      <c r="F412" s="130">
        <v>2.11</v>
      </c>
      <c r="G412" s="134">
        <v>36.846850000000003</v>
      </c>
      <c r="H412" s="134">
        <v>-121.80829</v>
      </c>
      <c r="I412" s="134">
        <v>36.87424</v>
      </c>
      <c r="J412" s="134">
        <v>-121.82443000000001</v>
      </c>
    </row>
    <row r="413" spans="1:10" ht="12.75" customHeight="1">
      <c r="A413" s="134" t="s">
        <v>889</v>
      </c>
      <c r="B413" s="134" t="s">
        <v>919</v>
      </c>
      <c r="C413" s="134" t="s">
        <v>920</v>
      </c>
      <c r="D413" s="134" t="s">
        <v>31</v>
      </c>
      <c r="E413" s="134">
        <v>1</v>
      </c>
      <c r="F413" s="130">
        <v>1.38</v>
      </c>
      <c r="G413" s="134">
        <v>36.967570000000002</v>
      </c>
      <c r="H413" s="134">
        <v>-121.95786</v>
      </c>
      <c r="I413" s="134">
        <v>36.954639999999998</v>
      </c>
      <c r="J413" s="134">
        <v>-121.97435</v>
      </c>
    </row>
    <row r="414" spans="1:10" ht="12.75" customHeight="1">
      <c r="A414" s="134" t="s">
        <v>889</v>
      </c>
      <c r="B414" s="134" t="s">
        <v>921</v>
      </c>
      <c r="C414" s="134" t="s">
        <v>922</v>
      </c>
      <c r="D414" s="134" t="s">
        <v>31</v>
      </c>
      <c r="E414" s="134">
        <v>1</v>
      </c>
      <c r="F414" s="130">
        <v>1.1299999999999999</v>
      </c>
      <c r="G414" s="134">
        <v>36.958680000000001</v>
      </c>
      <c r="H414" s="134">
        <v>-121.89058</v>
      </c>
      <c r="I414" s="134">
        <v>36.968699999999998</v>
      </c>
      <c r="J414" s="134">
        <v>-121.9066</v>
      </c>
    </row>
    <row r="415" spans="1:10" ht="12.75" customHeight="1">
      <c r="A415" s="134" t="s">
        <v>889</v>
      </c>
      <c r="B415" s="134" t="s">
        <v>923</v>
      </c>
      <c r="C415" s="134" t="s">
        <v>924</v>
      </c>
      <c r="D415" s="134" t="s">
        <v>31</v>
      </c>
      <c r="E415" s="134">
        <v>1</v>
      </c>
      <c r="F415" s="130">
        <v>0.27</v>
      </c>
      <c r="G415" s="134">
        <v>37.00732</v>
      </c>
      <c r="H415" s="134">
        <v>-122.19226</v>
      </c>
      <c r="I415" s="134">
        <v>37.009900000000002</v>
      </c>
      <c r="J415" s="134">
        <v>-122.1957</v>
      </c>
    </row>
    <row r="416" spans="1:10" ht="12.75" customHeight="1">
      <c r="A416" s="134" t="s">
        <v>889</v>
      </c>
      <c r="B416" s="134" t="s">
        <v>925</v>
      </c>
      <c r="C416" s="134" t="s">
        <v>926</v>
      </c>
      <c r="D416" s="134" t="s">
        <v>31</v>
      </c>
      <c r="E416" s="134">
        <v>1</v>
      </c>
      <c r="F416" s="143">
        <v>0</v>
      </c>
      <c r="G416" s="134">
        <v>0</v>
      </c>
      <c r="H416" s="134">
        <v>0</v>
      </c>
      <c r="I416" s="134">
        <v>0</v>
      </c>
      <c r="J416" s="134">
        <v>0</v>
      </c>
    </row>
    <row r="417" spans="1:10" ht="12.75" customHeight="1">
      <c r="A417" s="134" t="s">
        <v>889</v>
      </c>
      <c r="B417" s="134" t="s">
        <v>927</v>
      </c>
      <c r="C417" s="134" t="s">
        <v>928</v>
      </c>
      <c r="D417" s="134" t="s">
        <v>31</v>
      </c>
      <c r="E417" s="134">
        <v>1</v>
      </c>
      <c r="F417" s="130">
        <v>0.46</v>
      </c>
      <c r="G417" s="134">
        <v>37.036850000000001</v>
      </c>
      <c r="H417" s="134">
        <v>-122.22852</v>
      </c>
      <c r="I417" s="134">
        <v>37.042160000000003</v>
      </c>
      <c r="J417" s="134">
        <v>-122.23278999999999</v>
      </c>
    </row>
    <row r="418" spans="1:10" ht="12.75" customHeight="1">
      <c r="A418" s="134" t="s">
        <v>889</v>
      </c>
      <c r="B418" s="134" t="s">
        <v>929</v>
      </c>
      <c r="C418" s="134" t="s">
        <v>930</v>
      </c>
      <c r="D418" s="134" t="s">
        <v>31</v>
      </c>
      <c r="E418" s="134">
        <v>1</v>
      </c>
      <c r="F418" s="130">
        <v>0.54</v>
      </c>
      <c r="G418" s="134">
        <v>36.961559999999999</v>
      </c>
      <c r="H418" s="134">
        <v>-122.00301</v>
      </c>
      <c r="I418" s="134">
        <v>36.963200000000001</v>
      </c>
      <c r="J418" s="134">
        <v>-122.01203</v>
      </c>
    </row>
    <row r="419" spans="1:10" ht="12.75" customHeight="1">
      <c r="A419" s="134" t="s">
        <v>889</v>
      </c>
      <c r="B419" s="134" t="s">
        <v>931</v>
      </c>
      <c r="C419" s="134" t="s">
        <v>932</v>
      </c>
      <c r="D419" s="134" t="s">
        <v>31</v>
      </c>
      <c r="E419" s="134">
        <v>1</v>
      </c>
      <c r="F419" s="130">
        <v>1.06</v>
      </c>
      <c r="G419" s="134">
        <v>36.968690000000002</v>
      </c>
      <c r="H419" s="134">
        <v>-121.90658000000001</v>
      </c>
      <c r="I419" s="134">
        <v>36.975439999999999</v>
      </c>
      <c r="J419" s="134">
        <v>-121.92301999999999</v>
      </c>
    </row>
    <row r="420" spans="1:10" ht="12.75" customHeight="1">
      <c r="A420" s="134" t="s">
        <v>889</v>
      </c>
      <c r="B420" s="134" t="s">
        <v>933</v>
      </c>
      <c r="C420" s="134" t="s">
        <v>934</v>
      </c>
      <c r="D420" s="134" t="s">
        <v>31</v>
      </c>
      <c r="E420" s="134">
        <v>1</v>
      </c>
      <c r="F420" s="130">
        <v>0.5</v>
      </c>
      <c r="G420" s="134">
        <v>36.950139999999998</v>
      </c>
      <c r="H420" s="134">
        <v>-121.88001</v>
      </c>
      <c r="I420" s="134">
        <v>36.951949999999997</v>
      </c>
      <c r="J420" s="134">
        <v>-121.88231</v>
      </c>
    </row>
    <row r="421" spans="1:10" ht="12.75" customHeight="1">
      <c r="A421" s="134" t="s">
        <v>889</v>
      </c>
      <c r="B421" s="134" t="s">
        <v>935</v>
      </c>
      <c r="C421" s="134" t="s">
        <v>936</v>
      </c>
      <c r="D421" s="134" t="s">
        <v>31</v>
      </c>
      <c r="E421" s="134">
        <v>1</v>
      </c>
      <c r="F421" s="130">
        <v>0.03</v>
      </c>
      <c r="G421" s="134">
        <v>36.960250000000002</v>
      </c>
      <c r="H421" s="134">
        <v>-121.98942</v>
      </c>
      <c r="I421" s="134">
        <v>36.960299999999997</v>
      </c>
      <c r="J421" s="134">
        <v>-121.99007</v>
      </c>
    </row>
    <row r="422" spans="1:10" ht="12.75" customHeight="1">
      <c r="A422" s="134" t="s">
        <v>889</v>
      </c>
      <c r="B422" s="134" t="s">
        <v>937</v>
      </c>
      <c r="C422" s="134" t="s">
        <v>938</v>
      </c>
      <c r="D422" s="134" t="s">
        <v>31</v>
      </c>
      <c r="E422" s="134">
        <v>1</v>
      </c>
      <c r="F422" s="130">
        <v>1.73</v>
      </c>
      <c r="G422" s="134">
        <v>36.887709999999998</v>
      </c>
      <c r="H422" s="134">
        <v>-121.83344</v>
      </c>
      <c r="I422" s="134">
        <v>36.909910000000004</v>
      </c>
      <c r="J422" s="134">
        <v>-121.84851999999999</v>
      </c>
    </row>
    <row r="423" spans="1:10" ht="12.75" customHeight="1">
      <c r="A423" s="134" t="s">
        <v>889</v>
      </c>
      <c r="B423" s="134" t="s">
        <v>939</v>
      </c>
      <c r="C423" s="134" t="s">
        <v>940</v>
      </c>
      <c r="D423" s="134" t="s">
        <v>31</v>
      </c>
      <c r="E423" s="134">
        <v>1</v>
      </c>
      <c r="F423" s="130">
        <v>0.65</v>
      </c>
      <c r="G423" s="134">
        <v>36.932259999999999</v>
      </c>
      <c r="H423" s="134">
        <v>-121.86322</v>
      </c>
      <c r="I423" s="134">
        <v>36.940040000000003</v>
      </c>
      <c r="J423" s="134">
        <v>-121.86986</v>
      </c>
    </row>
    <row r="424" spans="1:10" ht="12.75" customHeight="1">
      <c r="A424" s="134" t="s">
        <v>889</v>
      </c>
      <c r="B424" s="134" t="s">
        <v>941</v>
      </c>
      <c r="C424" s="134" t="s">
        <v>942</v>
      </c>
      <c r="D424" s="134" t="s">
        <v>31</v>
      </c>
      <c r="E424" s="134">
        <v>1</v>
      </c>
      <c r="F424" s="130">
        <v>0.49</v>
      </c>
      <c r="G424" s="134">
        <v>36.959780000000002</v>
      </c>
      <c r="H424" s="134">
        <v>-121.99319</v>
      </c>
      <c r="I424" s="134">
        <v>36.9619</v>
      </c>
      <c r="J424" s="134">
        <v>-122.00135</v>
      </c>
    </row>
    <row r="425" spans="1:10" ht="12.75" customHeight="1">
      <c r="A425" s="135" t="s">
        <v>889</v>
      </c>
      <c r="B425" s="135" t="s">
        <v>943</v>
      </c>
      <c r="C425" s="135" t="s">
        <v>944</v>
      </c>
      <c r="D425" s="135" t="s">
        <v>31</v>
      </c>
      <c r="E425" s="135">
        <v>1</v>
      </c>
      <c r="F425" s="133">
        <v>0.71</v>
      </c>
      <c r="G425" s="135">
        <v>37.088659999999997</v>
      </c>
      <c r="H425" s="135">
        <v>-122.27556</v>
      </c>
      <c r="I425" s="135">
        <v>37.097549999999998</v>
      </c>
      <c r="J425" s="135">
        <v>-122.28095</v>
      </c>
    </row>
    <row r="426" spans="1:10" ht="12.75" customHeight="1">
      <c r="A426" s="32"/>
      <c r="B426" s="33">
        <f>COUNTA(B398:B425)</f>
        <v>28</v>
      </c>
      <c r="C426" s="32"/>
      <c r="D426" s="32"/>
      <c r="E426" s="74"/>
      <c r="F426" s="131">
        <f>SUM(F398:F425)</f>
        <v>16.380000000000003</v>
      </c>
      <c r="G426" s="32"/>
      <c r="H426" s="32"/>
      <c r="I426" s="32"/>
      <c r="J426" s="32"/>
    </row>
    <row r="427" spans="1:10" ht="12.75" customHeight="1">
      <c r="A427" s="32"/>
      <c r="B427" s="33"/>
      <c r="C427" s="32"/>
      <c r="D427" s="32"/>
      <c r="E427" s="74"/>
      <c r="F427" s="50"/>
      <c r="G427" s="32"/>
      <c r="H427" s="32"/>
      <c r="I427" s="32"/>
      <c r="J427" s="32"/>
    </row>
    <row r="428" spans="1:10" ht="12.75" customHeight="1">
      <c r="A428" s="134" t="s">
        <v>945</v>
      </c>
      <c r="B428" s="134" t="s">
        <v>946</v>
      </c>
      <c r="C428" s="134" t="s">
        <v>947</v>
      </c>
      <c r="D428" s="134" t="s">
        <v>31</v>
      </c>
      <c r="E428" s="134">
        <v>1</v>
      </c>
      <c r="F428" s="130">
        <v>0.42</v>
      </c>
      <c r="G428" s="134">
        <v>38.682589999999998</v>
      </c>
      <c r="H428" s="134">
        <v>-123.43274</v>
      </c>
      <c r="I428" s="134">
        <v>38.689729999999997</v>
      </c>
      <c r="J428" s="134">
        <v>-123.43361</v>
      </c>
    </row>
    <row r="429" spans="1:10" ht="12.75" customHeight="1">
      <c r="A429" s="134" t="s">
        <v>945</v>
      </c>
      <c r="B429" s="134" t="s">
        <v>948</v>
      </c>
      <c r="C429" s="134" t="s">
        <v>949</v>
      </c>
      <c r="D429" s="134" t="s">
        <v>31</v>
      </c>
      <c r="E429" s="134">
        <v>1</v>
      </c>
      <c r="F429" s="130">
        <v>0.15</v>
      </c>
      <c r="G429" s="134">
        <v>38.303910000000002</v>
      </c>
      <c r="H429" s="134">
        <v>-123.05589999999999</v>
      </c>
      <c r="I429" s="134">
        <v>38.305410000000002</v>
      </c>
      <c r="J429" s="134">
        <v>-123.05744</v>
      </c>
    </row>
    <row r="430" spans="1:10" ht="12.75" customHeight="1">
      <c r="A430" s="134" t="s">
        <v>945</v>
      </c>
      <c r="B430" s="134" t="s">
        <v>950</v>
      </c>
      <c r="C430" s="134" t="s">
        <v>951</v>
      </c>
      <c r="D430" s="134" t="s">
        <v>31</v>
      </c>
      <c r="E430" s="134">
        <v>1</v>
      </c>
      <c r="F430" s="130">
        <v>2.25</v>
      </c>
      <c r="G430" s="134">
        <v>38.307090000000002</v>
      </c>
      <c r="H430" s="134">
        <v>-123.01835</v>
      </c>
      <c r="I430" s="134">
        <v>38.306379999999997</v>
      </c>
      <c r="J430" s="134">
        <v>-123.05349</v>
      </c>
    </row>
    <row r="431" spans="1:10" ht="12.75" customHeight="1">
      <c r="A431" s="134" t="s">
        <v>945</v>
      </c>
      <c r="B431" s="134" t="s">
        <v>952</v>
      </c>
      <c r="C431" s="134" t="s">
        <v>953</v>
      </c>
      <c r="D431" s="134" t="s">
        <v>31</v>
      </c>
      <c r="E431" s="134">
        <v>1</v>
      </c>
      <c r="F431" s="130">
        <v>1.82</v>
      </c>
      <c r="G431" s="134">
        <v>38.430860000000003</v>
      </c>
      <c r="H431" s="134">
        <v>-123.12074</v>
      </c>
      <c r="I431" s="134">
        <v>38.450360000000003</v>
      </c>
      <c r="J431" s="134">
        <v>-123.12949</v>
      </c>
    </row>
    <row r="432" spans="1:10" ht="12.75" customHeight="1">
      <c r="A432" s="134" t="s">
        <v>945</v>
      </c>
      <c r="B432" s="134" t="s">
        <v>954</v>
      </c>
      <c r="C432" s="134" t="s">
        <v>955</v>
      </c>
      <c r="D432" s="134" t="s">
        <v>31</v>
      </c>
      <c r="E432" s="134">
        <v>1</v>
      </c>
      <c r="F432" s="130">
        <v>0.65</v>
      </c>
      <c r="G432" s="134">
        <v>38.759740000000001</v>
      </c>
      <c r="H432" s="134">
        <v>-123.53158999999999</v>
      </c>
      <c r="I432" s="134">
        <v>38.768639999999998</v>
      </c>
      <c r="J432" s="134">
        <v>-123.5346</v>
      </c>
    </row>
    <row r="433" spans="1:10" ht="12.75" customHeight="1">
      <c r="A433" s="134" t="s">
        <v>945</v>
      </c>
      <c r="B433" s="134" t="s">
        <v>956</v>
      </c>
      <c r="C433" s="134" t="s">
        <v>957</v>
      </c>
      <c r="D433" s="134" t="s">
        <v>31</v>
      </c>
      <c r="E433" s="134">
        <v>1</v>
      </c>
      <c r="F433" s="130">
        <v>2.5499999999999998</v>
      </c>
      <c r="G433" s="134">
        <v>38.322780000000002</v>
      </c>
      <c r="H433" s="134">
        <v>-123.07447000000001</v>
      </c>
      <c r="I433" s="134">
        <v>38.35913</v>
      </c>
      <c r="J433" s="134">
        <v>-123.06841</v>
      </c>
    </row>
    <row r="434" spans="1:10" ht="12.75" customHeight="1">
      <c r="A434" s="135" t="s">
        <v>945</v>
      </c>
      <c r="B434" s="135" t="s">
        <v>958</v>
      </c>
      <c r="C434" s="135" t="s">
        <v>959</v>
      </c>
      <c r="D434" s="135" t="s">
        <v>31</v>
      </c>
      <c r="E434" s="135">
        <v>1</v>
      </c>
      <c r="F434" s="133">
        <v>0.13</v>
      </c>
      <c r="G434" s="135">
        <v>38.545900000000003</v>
      </c>
      <c r="H434" s="135">
        <v>-123.29707000000001</v>
      </c>
      <c r="I434" s="135">
        <v>38.546970000000002</v>
      </c>
      <c r="J434" s="135">
        <v>-123.29850999999999</v>
      </c>
    </row>
    <row r="435" spans="1:10" ht="12.75" customHeight="1">
      <c r="A435" s="32"/>
      <c r="B435" s="33">
        <f>COUNTA(B428:B434)</f>
        <v>7</v>
      </c>
      <c r="C435" s="32"/>
      <c r="D435" s="32"/>
      <c r="E435" s="74"/>
      <c r="F435" s="131">
        <f>SUM(F428:F434)</f>
        <v>7.97</v>
      </c>
      <c r="G435" s="32"/>
      <c r="H435" s="32"/>
      <c r="I435" s="32"/>
      <c r="J435" s="32"/>
    </row>
    <row r="436" spans="1:10" ht="12.75" customHeight="1">
      <c r="A436" s="32"/>
      <c r="B436" s="33"/>
      <c r="C436" s="32"/>
      <c r="D436" s="32"/>
      <c r="E436" s="74"/>
      <c r="F436" s="50"/>
      <c r="G436" s="32"/>
      <c r="H436" s="32"/>
      <c r="I436" s="32"/>
      <c r="J436" s="32"/>
    </row>
    <row r="437" spans="1:10" ht="12.75" customHeight="1">
      <c r="A437" s="134" t="s">
        <v>960</v>
      </c>
      <c r="B437" s="134" t="s">
        <v>961</v>
      </c>
      <c r="C437" s="134" t="s">
        <v>962</v>
      </c>
      <c r="D437" s="134" t="s">
        <v>31</v>
      </c>
      <c r="E437" s="134">
        <v>1</v>
      </c>
      <c r="F437" s="130">
        <v>0.7</v>
      </c>
      <c r="G437" s="134">
        <v>34.050350000000002</v>
      </c>
      <c r="H437" s="134">
        <v>-118.95823</v>
      </c>
      <c r="I437" s="134">
        <v>34.055759999999999</v>
      </c>
      <c r="J437" s="134">
        <v>-118.96799</v>
      </c>
    </row>
    <row r="438" spans="1:10" ht="12.75" customHeight="1">
      <c r="A438" s="134" t="s">
        <v>960</v>
      </c>
      <c r="B438" s="134" t="s">
        <v>963</v>
      </c>
      <c r="C438" s="134" t="s">
        <v>964</v>
      </c>
      <c r="D438" s="134" t="s">
        <v>31</v>
      </c>
      <c r="E438" s="134">
        <v>1</v>
      </c>
      <c r="F438" s="130">
        <v>1.23</v>
      </c>
      <c r="G438" s="134">
        <v>34.059179999999998</v>
      </c>
      <c r="H438" s="134">
        <v>-118.97524</v>
      </c>
      <c r="I438" s="134">
        <v>34.065370000000001</v>
      </c>
      <c r="J438" s="134">
        <v>-118.99451000000001</v>
      </c>
    </row>
    <row r="439" spans="1:10" ht="12.75" customHeight="1">
      <c r="A439" s="134" t="s">
        <v>960</v>
      </c>
      <c r="B439" s="134" t="s">
        <v>965</v>
      </c>
      <c r="C439" s="134" t="s">
        <v>966</v>
      </c>
      <c r="D439" s="134" t="s">
        <v>31</v>
      </c>
      <c r="E439" s="134">
        <v>1</v>
      </c>
      <c r="F439" s="130">
        <v>1.64</v>
      </c>
      <c r="G439" s="134">
        <v>34.279989999999998</v>
      </c>
      <c r="H439" s="134">
        <v>-119.31735999999999</v>
      </c>
      <c r="I439" s="134">
        <v>34.293280000000003</v>
      </c>
      <c r="J439" s="134">
        <v>-119.34018</v>
      </c>
    </row>
    <row r="440" spans="1:10" ht="12.75" customHeight="1">
      <c r="A440" s="134" t="s">
        <v>960</v>
      </c>
      <c r="B440" s="134" t="s">
        <v>967</v>
      </c>
      <c r="C440" s="134" t="s">
        <v>968</v>
      </c>
      <c r="D440" s="134" t="s">
        <v>31</v>
      </c>
      <c r="E440" s="134">
        <v>1</v>
      </c>
      <c r="F440" s="130">
        <v>0.68</v>
      </c>
      <c r="G440" s="134">
        <v>34.318849999999998</v>
      </c>
      <c r="H440" s="134">
        <v>-119.39126</v>
      </c>
      <c r="I440" s="134">
        <v>34.327249999999999</v>
      </c>
      <c r="J440" s="134">
        <v>-119.39762</v>
      </c>
    </row>
    <row r="441" spans="1:10" ht="12.75" customHeight="1">
      <c r="A441" s="134" t="s">
        <v>960</v>
      </c>
      <c r="B441" s="134" t="s">
        <v>969</v>
      </c>
      <c r="C441" s="134" t="s">
        <v>970</v>
      </c>
      <c r="D441" s="134" t="s">
        <v>31</v>
      </c>
      <c r="E441" s="134">
        <v>1</v>
      </c>
      <c r="F441" s="130">
        <v>0.09</v>
      </c>
      <c r="G441" s="134">
        <v>34.158920000000002</v>
      </c>
      <c r="H441" s="134">
        <v>-119.22263</v>
      </c>
      <c r="I441" s="134">
        <v>34.160049999999998</v>
      </c>
      <c r="J441" s="134">
        <v>-119.22261</v>
      </c>
    </row>
    <row r="442" spans="1:10" ht="12.75" customHeight="1">
      <c r="A442" s="134" t="s">
        <v>960</v>
      </c>
      <c r="B442" s="134" t="s">
        <v>971</v>
      </c>
      <c r="C442" s="134" t="s">
        <v>972</v>
      </c>
      <c r="D442" s="134" t="s">
        <v>31</v>
      </c>
      <c r="E442" s="134">
        <v>1</v>
      </c>
      <c r="F442" s="130">
        <v>0.1</v>
      </c>
      <c r="G442" s="134">
        <v>34.337389999999999</v>
      </c>
      <c r="H442" s="134">
        <v>-119.41064</v>
      </c>
      <c r="I442" s="134">
        <v>34.33793</v>
      </c>
      <c r="J442" s="134">
        <v>-119.41225</v>
      </c>
    </row>
    <row r="443" spans="1:10" ht="12.75" customHeight="1">
      <c r="A443" s="134" t="s">
        <v>960</v>
      </c>
      <c r="B443" s="134" t="s">
        <v>973</v>
      </c>
      <c r="C443" s="134" t="s">
        <v>974</v>
      </c>
      <c r="D443" s="134" t="s">
        <v>31</v>
      </c>
      <c r="E443" s="134">
        <v>1</v>
      </c>
      <c r="F443" s="130">
        <v>1.46</v>
      </c>
      <c r="G443" s="134">
        <v>34.157760000000003</v>
      </c>
      <c r="H443" s="134">
        <v>-119.22745</v>
      </c>
      <c r="I443" s="134">
        <v>34.175730000000001</v>
      </c>
      <c r="J443" s="134">
        <v>-119.23690000000001</v>
      </c>
    </row>
    <row r="444" spans="1:10" ht="12.75" customHeight="1">
      <c r="A444" s="134" t="s">
        <v>960</v>
      </c>
      <c r="B444" s="134" t="s">
        <v>975</v>
      </c>
      <c r="C444" s="134" t="s">
        <v>976</v>
      </c>
      <c r="D444" s="134" t="s">
        <v>31</v>
      </c>
      <c r="E444" s="134">
        <v>1</v>
      </c>
      <c r="F444" s="130">
        <v>0.03</v>
      </c>
      <c r="G444" s="134">
        <v>34.160989999999998</v>
      </c>
      <c r="H444" s="134">
        <v>-119.22211</v>
      </c>
      <c r="I444" s="134">
        <v>34.16131</v>
      </c>
      <c r="J444" s="134">
        <v>-119.22246</v>
      </c>
    </row>
    <row r="445" spans="1:10" ht="12.75" customHeight="1">
      <c r="A445" s="134" t="s">
        <v>960</v>
      </c>
      <c r="B445" s="134" t="s">
        <v>977</v>
      </c>
      <c r="C445" s="134" t="s">
        <v>978</v>
      </c>
      <c r="D445" s="134" t="s">
        <v>31</v>
      </c>
      <c r="E445" s="134">
        <v>1</v>
      </c>
      <c r="F445" s="130">
        <v>0.7</v>
      </c>
      <c r="G445" s="134">
        <v>34.357909999999997</v>
      </c>
      <c r="H445" s="134">
        <v>-119.44471</v>
      </c>
      <c r="I445" s="134">
        <v>34.372860000000003</v>
      </c>
      <c r="J445" s="134">
        <v>-119.4589</v>
      </c>
    </row>
    <row r="446" spans="1:10" ht="12.75" customHeight="1">
      <c r="A446" s="134" t="s">
        <v>960</v>
      </c>
      <c r="B446" s="134" t="s">
        <v>979</v>
      </c>
      <c r="C446" s="134" t="s">
        <v>980</v>
      </c>
      <c r="D446" s="134" t="s">
        <v>31</v>
      </c>
      <c r="E446" s="134">
        <v>1</v>
      </c>
      <c r="F446" s="130">
        <v>0.66</v>
      </c>
      <c r="G446" s="134">
        <v>34.321010000000001</v>
      </c>
      <c r="H446" s="134">
        <v>-119.37541</v>
      </c>
      <c r="I446" s="134">
        <v>34.317799999999998</v>
      </c>
      <c r="J446" s="134">
        <v>-119.38704</v>
      </c>
    </row>
    <row r="447" spans="1:10" ht="12.75" customHeight="1">
      <c r="A447" s="134" t="s">
        <v>960</v>
      </c>
      <c r="B447" s="134" t="s">
        <v>981</v>
      </c>
      <c r="C447" s="134" t="s">
        <v>982</v>
      </c>
      <c r="D447" s="134" t="s">
        <v>31</v>
      </c>
      <c r="E447" s="134">
        <v>1</v>
      </c>
      <c r="F447" s="130">
        <v>0.52</v>
      </c>
      <c r="G447" s="134">
        <v>34.247599999999998</v>
      </c>
      <c r="H447" s="134">
        <v>-119.27145</v>
      </c>
      <c r="I447" s="134">
        <v>34.254390000000001</v>
      </c>
      <c r="J447" s="134">
        <v>-119.27021000000001</v>
      </c>
    </row>
    <row r="448" spans="1:10" ht="12.75" customHeight="1">
      <c r="A448" s="134" t="s">
        <v>960</v>
      </c>
      <c r="B448" s="134" t="s">
        <v>983</v>
      </c>
      <c r="C448" s="134" t="s">
        <v>984</v>
      </c>
      <c r="D448" s="134" t="s">
        <v>31</v>
      </c>
      <c r="E448" s="134">
        <v>1</v>
      </c>
      <c r="F448" s="130">
        <v>1.63</v>
      </c>
      <c r="G448" s="134">
        <v>34.206310000000002</v>
      </c>
      <c r="H448" s="134">
        <v>-119.25373</v>
      </c>
      <c r="I448" s="134">
        <v>34.229010000000002</v>
      </c>
      <c r="J448" s="134">
        <v>-119.26445</v>
      </c>
    </row>
    <row r="449" spans="1:10" ht="12.75" customHeight="1">
      <c r="A449" s="134" t="s">
        <v>960</v>
      </c>
      <c r="B449" s="134" t="s">
        <v>985</v>
      </c>
      <c r="C449" s="134" t="s">
        <v>986</v>
      </c>
      <c r="D449" s="134" t="s">
        <v>31</v>
      </c>
      <c r="E449" s="134">
        <v>1</v>
      </c>
      <c r="F449" s="130">
        <v>0.45</v>
      </c>
      <c r="G449" s="134">
        <v>34.355789999999999</v>
      </c>
      <c r="H449" s="134">
        <v>-119.43940000000001</v>
      </c>
      <c r="I449" s="134">
        <v>34.357909999999997</v>
      </c>
      <c r="J449" s="134">
        <v>-119.44471</v>
      </c>
    </row>
    <row r="450" spans="1:10" ht="12.75" customHeight="1">
      <c r="A450" s="134" t="s">
        <v>960</v>
      </c>
      <c r="B450" s="134" t="s">
        <v>987</v>
      </c>
      <c r="C450" s="134" t="s">
        <v>988</v>
      </c>
      <c r="D450" s="134" t="s">
        <v>31</v>
      </c>
      <c r="E450" s="134">
        <v>1</v>
      </c>
      <c r="F450" s="130">
        <v>1.1599999999999999</v>
      </c>
      <c r="G450" s="134">
        <v>34.344259999999998</v>
      </c>
      <c r="H450" s="134">
        <v>-119.4195</v>
      </c>
      <c r="I450" s="134">
        <v>34.355359999999997</v>
      </c>
      <c r="J450" s="134">
        <v>-119.43396</v>
      </c>
    </row>
    <row r="451" spans="1:10" ht="12.75" customHeight="1">
      <c r="A451" s="134" t="s">
        <v>960</v>
      </c>
      <c r="B451" s="134" t="s">
        <v>989</v>
      </c>
      <c r="C451" s="134" t="s">
        <v>990</v>
      </c>
      <c r="D451" s="134" t="s">
        <v>31</v>
      </c>
      <c r="E451" s="134">
        <v>1</v>
      </c>
      <c r="F451" s="130">
        <v>1.05</v>
      </c>
      <c r="G451" s="134">
        <v>34.111829999999998</v>
      </c>
      <c r="H451" s="134">
        <v>-119.14757</v>
      </c>
      <c r="I451" s="134">
        <v>34.13897</v>
      </c>
      <c r="J451" s="134">
        <v>-119.18967000000001</v>
      </c>
    </row>
    <row r="452" spans="1:10" ht="12.75" customHeight="1">
      <c r="A452" s="134" t="s">
        <v>960</v>
      </c>
      <c r="B452" s="134" t="s">
        <v>991</v>
      </c>
      <c r="C452" s="134" t="s">
        <v>992</v>
      </c>
      <c r="D452" s="134" t="s">
        <v>31</v>
      </c>
      <c r="E452" s="134">
        <v>1</v>
      </c>
      <c r="F452" s="130">
        <v>1.04</v>
      </c>
      <c r="G452" s="134">
        <v>34.184289999999997</v>
      </c>
      <c r="H452" s="134">
        <v>-119.24157</v>
      </c>
      <c r="I452" s="134">
        <v>34.198</v>
      </c>
      <c r="J452" s="134">
        <v>-119.2491</v>
      </c>
    </row>
    <row r="453" spans="1:10" ht="12.75" customHeight="1">
      <c r="A453" s="134" t="s">
        <v>960</v>
      </c>
      <c r="B453" s="134" t="s">
        <v>993</v>
      </c>
      <c r="C453" s="134" t="s">
        <v>994</v>
      </c>
      <c r="D453" s="134" t="s">
        <v>31</v>
      </c>
      <c r="E453" s="134">
        <v>1</v>
      </c>
      <c r="F453" s="130">
        <v>0.65</v>
      </c>
      <c r="G453" s="134">
        <v>34.175730000000001</v>
      </c>
      <c r="H453" s="134">
        <v>-119.23690000000001</v>
      </c>
      <c r="I453" s="134">
        <v>34.184289999999997</v>
      </c>
      <c r="J453" s="134">
        <v>-119.24157</v>
      </c>
    </row>
    <row r="454" spans="1:10" ht="12.75" customHeight="1">
      <c r="A454" s="134" t="s">
        <v>960</v>
      </c>
      <c r="B454" s="134" t="s">
        <v>995</v>
      </c>
      <c r="C454" s="134" t="s">
        <v>996</v>
      </c>
      <c r="D454" s="134" t="s">
        <v>31</v>
      </c>
      <c r="E454" s="134">
        <v>1</v>
      </c>
      <c r="F454" s="130">
        <v>0.17</v>
      </c>
      <c r="G454" s="134">
        <v>34.24568</v>
      </c>
      <c r="H454" s="134">
        <v>-119.26837</v>
      </c>
      <c r="I454" s="134">
        <v>34.248019999999997</v>
      </c>
      <c r="J454" s="134">
        <v>-119.26843</v>
      </c>
    </row>
    <row r="455" spans="1:10" ht="12.75" customHeight="1">
      <c r="A455" s="134" t="s">
        <v>960</v>
      </c>
      <c r="B455" s="134" t="s">
        <v>997</v>
      </c>
      <c r="C455" s="134" t="s">
        <v>998</v>
      </c>
      <c r="D455" s="134" t="s">
        <v>31</v>
      </c>
      <c r="E455" s="134">
        <v>1</v>
      </c>
      <c r="F455" s="130">
        <v>0.36</v>
      </c>
      <c r="G455" s="134">
        <v>34.08634</v>
      </c>
      <c r="H455" s="134">
        <v>-119.06215</v>
      </c>
      <c r="I455" s="134">
        <v>34.089289999999998</v>
      </c>
      <c r="J455" s="134">
        <v>-119.06742</v>
      </c>
    </row>
    <row r="456" spans="1:10" ht="12.75" customHeight="1">
      <c r="A456" s="134" t="s">
        <v>960</v>
      </c>
      <c r="B456" s="134" t="s">
        <v>999</v>
      </c>
      <c r="C456" s="134" t="s">
        <v>1000</v>
      </c>
      <c r="D456" s="134" t="s">
        <v>31</v>
      </c>
      <c r="E456" s="134">
        <v>1</v>
      </c>
      <c r="F456" s="130">
        <v>1.29</v>
      </c>
      <c r="G456" s="134">
        <v>34.13897</v>
      </c>
      <c r="H456" s="134">
        <v>-119.18967000000001</v>
      </c>
      <c r="I456" s="134">
        <v>34.144500000000001</v>
      </c>
      <c r="J456" s="134">
        <v>-119.21008</v>
      </c>
    </row>
    <row r="457" spans="1:10" ht="12.75" customHeight="1">
      <c r="A457" s="134" t="s">
        <v>960</v>
      </c>
      <c r="B457" s="134" t="s">
        <v>1001</v>
      </c>
      <c r="C457" s="134" t="s">
        <v>1002</v>
      </c>
      <c r="D457" s="134" t="s">
        <v>31</v>
      </c>
      <c r="E457" s="134">
        <v>1</v>
      </c>
      <c r="F457" s="130">
        <v>0.57999999999999996</v>
      </c>
      <c r="G457" s="134">
        <v>34.275210000000001</v>
      </c>
      <c r="H457" s="134">
        <v>-119.291</v>
      </c>
      <c r="I457" s="134">
        <v>34.273940000000003</v>
      </c>
      <c r="J457" s="134">
        <v>-119.30067</v>
      </c>
    </row>
    <row r="458" spans="1:10" ht="12.75" customHeight="1">
      <c r="A458" s="134" t="s">
        <v>960</v>
      </c>
      <c r="B458" s="134" t="s">
        <v>1003</v>
      </c>
      <c r="C458" s="134" t="s">
        <v>878</v>
      </c>
      <c r="D458" s="134" t="s">
        <v>31</v>
      </c>
      <c r="E458" s="134">
        <v>1</v>
      </c>
      <c r="F458" s="130">
        <v>0.38</v>
      </c>
      <c r="G458" s="134">
        <v>34.376010000000001</v>
      </c>
      <c r="H458" s="134">
        <v>-119.47145999999999</v>
      </c>
      <c r="I458" s="134">
        <v>34.373339999999999</v>
      </c>
      <c r="J458" s="134">
        <v>-119.47678999999999</v>
      </c>
    </row>
    <row r="459" spans="1:10" ht="12.75" customHeight="1">
      <c r="A459" s="134" t="s">
        <v>960</v>
      </c>
      <c r="B459" s="134" t="s">
        <v>1004</v>
      </c>
      <c r="C459" s="134" t="s">
        <v>1005</v>
      </c>
      <c r="D459" s="134" t="s">
        <v>31</v>
      </c>
      <c r="E459" s="134">
        <v>1</v>
      </c>
      <c r="F459" s="143">
        <v>0</v>
      </c>
      <c r="G459" s="134">
        <v>0</v>
      </c>
      <c r="H459" s="134">
        <v>0</v>
      </c>
      <c r="I459" s="134">
        <v>0</v>
      </c>
      <c r="J459" s="134">
        <v>0</v>
      </c>
    </row>
    <row r="460" spans="1:10" ht="12.75" customHeight="1">
      <c r="A460" s="134" t="s">
        <v>960</v>
      </c>
      <c r="B460" s="134" t="s">
        <v>1006</v>
      </c>
      <c r="C460" s="134" t="s">
        <v>1007</v>
      </c>
      <c r="D460" s="134" t="s">
        <v>31</v>
      </c>
      <c r="E460" s="134">
        <v>1</v>
      </c>
      <c r="F460" s="143">
        <v>0</v>
      </c>
      <c r="G460" s="134">
        <v>0</v>
      </c>
      <c r="H460" s="134">
        <v>0</v>
      </c>
      <c r="I460" s="134">
        <v>0</v>
      </c>
      <c r="J460" s="134">
        <v>0</v>
      </c>
    </row>
    <row r="461" spans="1:10" ht="12.75" customHeight="1">
      <c r="A461" s="134" t="s">
        <v>960</v>
      </c>
      <c r="B461" s="134" t="s">
        <v>1008</v>
      </c>
      <c r="C461" s="134" t="s">
        <v>1009</v>
      </c>
      <c r="D461" s="134" t="s">
        <v>31</v>
      </c>
      <c r="E461" s="134">
        <v>1</v>
      </c>
      <c r="F461" s="130">
        <v>1.9</v>
      </c>
      <c r="G461" s="134">
        <v>34.254390000000001</v>
      </c>
      <c r="H461" s="134">
        <v>-119.27056</v>
      </c>
      <c r="I461" s="134">
        <v>34.275080000000003</v>
      </c>
      <c r="J461" s="134">
        <v>-119.29095</v>
      </c>
    </row>
    <row r="462" spans="1:10" ht="12.75" customHeight="1">
      <c r="A462" s="134" t="s">
        <v>960</v>
      </c>
      <c r="B462" s="134" t="s">
        <v>1010</v>
      </c>
      <c r="C462" s="134" t="s">
        <v>1011</v>
      </c>
      <c r="D462" s="134" t="s">
        <v>31</v>
      </c>
      <c r="E462" s="134">
        <v>1</v>
      </c>
      <c r="F462" s="130">
        <v>0.73</v>
      </c>
      <c r="G462" s="134">
        <v>34.273969999999998</v>
      </c>
      <c r="H462" s="134">
        <v>-119.30706000000001</v>
      </c>
      <c r="I462" s="134">
        <v>34.279989999999998</v>
      </c>
      <c r="J462" s="134">
        <v>-119.31735999999999</v>
      </c>
    </row>
    <row r="463" spans="1:10" ht="12.75" customHeight="1">
      <c r="A463" s="134" t="s">
        <v>960</v>
      </c>
      <c r="B463" s="134" t="s">
        <v>1012</v>
      </c>
      <c r="C463" s="134" t="s">
        <v>1013</v>
      </c>
      <c r="D463" s="134" t="s">
        <v>31</v>
      </c>
      <c r="E463" s="134">
        <v>1</v>
      </c>
      <c r="F463" s="130">
        <v>0.98</v>
      </c>
      <c r="G463" s="134">
        <v>34.145429999999998</v>
      </c>
      <c r="H463" s="134">
        <v>-119.21661</v>
      </c>
      <c r="I463" s="134">
        <v>34.156979999999997</v>
      </c>
      <c r="J463" s="134">
        <v>-119.22561</v>
      </c>
    </row>
    <row r="464" spans="1:10" ht="12.75" customHeight="1">
      <c r="A464" s="134" t="s">
        <v>960</v>
      </c>
      <c r="B464" s="134" t="s">
        <v>1014</v>
      </c>
      <c r="C464" s="134" t="s">
        <v>1015</v>
      </c>
      <c r="D464" s="134" t="s">
        <v>31</v>
      </c>
      <c r="E464" s="134">
        <v>1</v>
      </c>
      <c r="F464" s="130">
        <v>1.61</v>
      </c>
      <c r="G464" s="134">
        <v>34.30762</v>
      </c>
      <c r="H464" s="134">
        <v>-119.35317000000001</v>
      </c>
      <c r="I464" s="134">
        <v>34.321010000000001</v>
      </c>
      <c r="J464" s="134">
        <v>-119.37541</v>
      </c>
    </row>
    <row r="465" spans="1:10" ht="12.75" customHeight="1">
      <c r="A465" s="134" t="s">
        <v>960</v>
      </c>
      <c r="B465" s="134" t="s">
        <v>1016</v>
      </c>
      <c r="C465" s="134" t="s">
        <v>1017</v>
      </c>
      <c r="D465" s="134" t="s">
        <v>31</v>
      </c>
      <c r="E465" s="134">
        <v>1</v>
      </c>
      <c r="F465" s="130">
        <v>0.23</v>
      </c>
      <c r="G465" s="134">
        <v>34.242609999999999</v>
      </c>
      <c r="H465" s="134">
        <v>-119.2676</v>
      </c>
      <c r="I465" s="134">
        <v>34.245660000000001</v>
      </c>
      <c r="J465" s="134">
        <v>-119.26839</v>
      </c>
    </row>
    <row r="466" spans="1:10" ht="12.75" customHeight="1">
      <c r="A466" s="134" t="s">
        <v>960</v>
      </c>
      <c r="B466" s="134" t="s">
        <v>1018</v>
      </c>
      <c r="C466" s="134" t="s">
        <v>1019</v>
      </c>
      <c r="D466" s="134" t="s">
        <v>31</v>
      </c>
      <c r="E466" s="134">
        <v>1</v>
      </c>
      <c r="F466" s="130">
        <v>0.51</v>
      </c>
      <c r="G466" s="134">
        <v>34.045549999999999</v>
      </c>
      <c r="H466" s="134">
        <v>-118.94486000000001</v>
      </c>
      <c r="I466" s="134">
        <v>34.047849999999997</v>
      </c>
      <c r="J466" s="134">
        <v>-118.95314</v>
      </c>
    </row>
    <row r="467" spans="1:10" ht="12.75" customHeight="1">
      <c r="A467" s="134" t="s">
        <v>960</v>
      </c>
      <c r="B467" s="134" t="s">
        <v>1020</v>
      </c>
      <c r="C467" s="134" t="s">
        <v>1021</v>
      </c>
      <c r="D467" s="134" t="s">
        <v>31</v>
      </c>
      <c r="E467" s="134">
        <v>1</v>
      </c>
      <c r="F467" s="130">
        <v>0.95</v>
      </c>
      <c r="G467" s="134">
        <v>34.229039999999998</v>
      </c>
      <c r="H467" s="134">
        <v>-119.26474</v>
      </c>
      <c r="I467" s="134">
        <v>34.24241</v>
      </c>
      <c r="J467" s="134">
        <v>-119.26810999999999</v>
      </c>
    </row>
    <row r="468" spans="1:10" ht="12.75" customHeight="1">
      <c r="A468" s="134" t="s">
        <v>960</v>
      </c>
      <c r="B468" s="134" t="s">
        <v>1022</v>
      </c>
      <c r="C468" s="134" t="s">
        <v>1023</v>
      </c>
      <c r="D468" s="134" t="s">
        <v>31</v>
      </c>
      <c r="E468" s="134">
        <v>1</v>
      </c>
      <c r="F468" s="130">
        <v>0.33</v>
      </c>
      <c r="G468" s="134">
        <v>34.273940000000003</v>
      </c>
      <c r="H468" s="134">
        <v>-119.30067</v>
      </c>
      <c r="I468" s="134">
        <v>34.273969999999998</v>
      </c>
      <c r="J468" s="134">
        <v>-119.30706000000001</v>
      </c>
    </row>
    <row r="469" spans="1:10" ht="12.75" customHeight="1">
      <c r="A469" s="134" t="s">
        <v>960</v>
      </c>
      <c r="B469" s="134" t="s">
        <v>1024</v>
      </c>
      <c r="C469" s="134" t="s">
        <v>1025</v>
      </c>
      <c r="D469" s="134" t="s">
        <v>31</v>
      </c>
      <c r="E469" s="134">
        <v>1</v>
      </c>
      <c r="F469" s="130">
        <v>0.32</v>
      </c>
      <c r="G469" s="134">
        <v>34.068260000000002</v>
      </c>
      <c r="H469" s="134">
        <v>-119.01040999999999</v>
      </c>
      <c r="I469" s="134">
        <v>34.070839999999997</v>
      </c>
      <c r="J469" s="134">
        <v>-119.01504</v>
      </c>
    </row>
    <row r="470" spans="1:10" ht="12.75" customHeight="1">
      <c r="A470" s="134" t="s">
        <v>960</v>
      </c>
      <c r="B470" s="134" t="s">
        <v>1026</v>
      </c>
      <c r="C470" s="134" t="s">
        <v>1027</v>
      </c>
      <c r="D470" s="134" t="s">
        <v>31</v>
      </c>
      <c r="E470" s="134">
        <v>1</v>
      </c>
      <c r="F470" s="130">
        <v>1.32</v>
      </c>
      <c r="G470" s="134">
        <v>34.072890000000001</v>
      </c>
      <c r="H470" s="134">
        <v>-119.01893</v>
      </c>
      <c r="I470" s="134">
        <v>34.083539999999999</v>
      </c>
      <c r="J470" s="134">
        <v>-119.03794000000001</v>
      </c>
    </row>
    <row r="471" spans="1:10" ht="12.75" customHeight="1">
      <c r="A471" s="135" t="s">
        <v>960</v>
      </c>
      <c r="B471" s="135" t="s">
        <v>1028</v>
      </c>
      <c r="C471" s="135" t="s">
        <v>1029</v>
      </c>
      <c r="D471" s="135" t="s">
        <v>31</v>
      </c>
      <c r="E471" s="135">
        <v>1</v>
      </c>
      <c r="F471" s="144">
        <v>0</v>
      </c>
      <c r="G471" s="135">
        <v>0</v>
      </c>
      <c r="H471" s="135">
        <v>0</v>
      </c>
      <c r="I471" s="135">
        <v>0</v>
      </c>
      <c r="J471" s="135">
        <v>0</v>
      </c>
    </row>
    <row r="472" spans="1:10" ht="12.75" customHeight="1">
      <c r="A472" s="32"/>
      <c r="B472" s="33">
        <f>COUNTA(B437:B471)</f>
        <v>35</v>
      </c>
      <c r="C472" s="32"/>
      <c r="D472" s="32"/>
      <c r="E472" s="74"/>
      <c r="F472" s="131">
        <f>SUM(F437:F471)</f>
        <v>25.449999999999996</v>
      </c>
      <c r="G472" s="32"/>
      <c r="H472" s="32"/>
      <c r="I472" s="32"/>
      <c r="J472" s="32"/>
    </row>
    <row r="473" spans="1:10" ht="12.75" customHeight="1">
      <c r="A473" s="32"/>
      <c r="B473" s="33"/>
      <c r="C473" s="32"/>
      <c r="D473" s="32"/>
      <c r="E473" s="74"/>
      <c r="F473" s="50"/>
      <c r="G473" s="32"/>
      <c r="H473" s="32"/>
      <c r="I473" s="32"/>
      <c r="J473" s="32"/>
    </row>
    <row r="474" spans="1:10" ht="12.75" customHeight="1">
      <c r="A474" s="32"/>
      <c r="B474" s="171"/>
      <c r="C474" s="172" t="s">
        <v>1079</v>
      </c>
      <c r="D474" s="32"/>
      <c r="E474" s="74"/>
      <c r="F474" s="50"/>
      <c r="G474" s="32"/>
      <c r="H474" s="32"/>
      <c r="I474" s="32"/>
      <c r="J474" s="32"/>
    </row>
    <row r="475" spans="1:10" ht="12.75" customHeight="1">
      <c r="A475" s="32"/>
      <c r="B475" s="33"/>
      <c r="C475" s="32"/>
      <c r="D475" s="32"/>
      <c r="E475" s="74"/>
      <c r="F475" s="50"/>
      <c r="G475" s="32"/>
      <c r="H475" s="32"/>
      <c r="I475" s="32"/>
      <c r="J475" s="32"/>
    </row>
    <row r="476" spans="1:10" ht="12.75" customHeight="1">
      <c r="A476" s="32"/>
      <c r="C476" s="101" t="s">
        <v>110</v>
      </c>
      <c r="D476" s="102"/>
      <c r="E476" s="103"/>
      <c r="G476" s="32"/>
      <c r="H476" s="32"/>
      <c r="I476" s="32"/>
      <c r="J476" s="32"/>
    </row>
    <row r="477" spans="1:10" s="2" customFormat="1" ht="12.75" customHeight="1">
      <c r="C477" s="97" t="s">
        <v>108</v>
      </c>
      <c r="D477" s="98">
        <f>SUM(B3+B6+B20+B50+B101+B131+B154+B181+B211+B289+B298+B317+B360+B396+B426+B435+B472)</f>
        <v>438</v>
      </c>
      <c r="E477" s="103"/>
      <c r="G477" s="51"/>
      <c r="H477" s="51"/>
      <c r="I477" s="51"/>
      <c r="J477" s="51"/>
    </row>
    <row r="478" spans="1:10" ht="12.75" customHeight="1">
      <c r="A478" s="47"/>
      <c r="B478" s="47"/>
      <c r="C478" s="97" t="s">
        <v>109</v>
      </c>
      <c r="D478" s="136">
        <f>SUM(F3+F6+F20+F50+F101+F131+F154+F181+F211+F289+F298+F317+F360+F396+F426+F435+F472)</f>
        <v>683.95729999999992</v>
      </c>
      <c r="E478" s="100" t="s">
        <v>160</v>
      </c>
      <c r="F478" s="87"/>
      <c r="G478" s="46"/>
      <c r="H478" s="46"/>
      <c r="I478" s="46"/>
      <c r="J478" s="46"/>
    </row>
    <row r="480" spans="1:10">
      <c r="C480" s="147"/>
      <c r="D480" s="148"/>
      <c r="E480" s="148"/>
      <c r="F480" s="148"/>
      <c r="G480" s="148"/>
      <c r="H480" s="149"/>
    </row>
    <row r="481" spans="3:8">
      <c r="C481" s="150" t="s">
        <v>1063</v>
      </c>
      <c r="D481" s="151"/>
      <c r="E481" s="151"/>
      <c r="F481" s="151"/>
      <c r="G481" s="151"/>
      <c r="H481" s="152"/>
    </row>
    <row r="482" spans="3:8">
      <c r="C482" s="150" t="s">
        <v>1064</v>
      </c>
      <c r="D482" s="151"/>
      <c r="E482" s="151"/>
      <c r="F482" s="151"/>
      <c r="G482" s="151"/>
      <c r="H482" s="152"/>
    </row>
    <row r="483" spans="3:8">
      <c r="C483" s="150"/>
      <c r="D483" s="151"/>
      <c r="E483" s="151"/>
      <c r="F483" s="151"/>
      <c r="G483" s="151"/>
      <c r="H483" s="152"/>
    </row>
    <row r="484" spans="3:8">
      <c r="C484" s="153" t="s">
        <v>246</v>
      </c>
      <c r="D484" s="154" t="s">
        <v>1035</v>
      </c>
      <c r="E484" s="155" t="s">
        <v>1065</v>
      </c>
      <c r="F484" s="154"/>
      <c r="G484" s="154"/>
      <c r="H484" s="156"/>
    </row>
    <row r="485" spans="3:8">
      <c r="C485" s="153" t="s">
        <v>443</v>
      </c>
      <c r="D485" s="154" t="s">
        <v>1038</v>
      </c>
      <c r="E485" s="155" t="s">
        <v>1066</v>
      </c>
      <c r="F485" s="154"/>
      <c r="G485" s="154"/>
      <c r="H485" s="156"/>
    </row>
    <row r="486" spans="3:8">
      <c r="C486" s="153" t="s">
        <v>494</v>
      </c>
      <c r="D486" s="154" t="s">
        <v>1067</v>
      </c>
      <c r="E486" s="155" t="s">
        <v>1068</v>
      </c>
      <c r="F486" s="154"/>
      <c r="G486" s="154"/>
      <c r="H486" s="156"/>
    </row>
    <row r="487" spans="3:8">
      <c r="C487" s="153" t="s">
        <v>543</v>
      </c>
      <c r="D487" s="154" t="s">
        <v>1069</v>
      </c>
      <c r="E487" s="155" t="s">
        <v>1070</v>
      </c>
      <c r="F487" s="154"/>
      <c r="G487" s="154"/>
      <c r="H487" s="156"/>
    </row>
    <row r="488" spans="3:8">
      <c r="C488" s="153" t="s">
        <v>543</v>
      </c>
      <c r="D488" s="154" t="s">
        <v>1071</v>
      </c>
      <c r="E488" s="155" t="s">
        <v>1072</v>
      </c>
      <c r="F488" s="154"/>
      <c r="G488" s="154"/>
      <c r="H488" s="156"/>
    </row>
    <row r="489" spans="3:8">
      <c r="C489" s="157" t="s">
        <v>543</v>
      </c>
      <c r="D489" s="158" t="s">
        <v>1073</v>
      </c>
      <c r="E489" s="159" t="s">
        <v>1074</v>
      </c>
      <c r="F489" s="158"/>
      <c r="G489" s="158"/>
      <c r="H489" s="160"/>
    </row>
  </sheetData>
  <sortState ref="A183:J210">
    <sortCondition ref="C183:C210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California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480"/>
  <sheetViews>
    <sheetView zoomScaleNormal="100" workbookViewId="0"/>
  </sheetViews>
  <sheetFormatPr defaultRowHeight="12.75"/>
  <cols>
    <col min="1" max="1" width="13.7109375" style="5" customWidth="1"/>
    <col min="2" max="2" width="7.7109375" style="5" customWidth="1"/>
    <col min="3" max="3" width="41" style="5" customWidth="1"/>
    <col min="4" max="6" width="9.28515625" style="5" customWidth="1"/>
    <col min="7" max="7" width="11" style="5" customWidth="1"/>
    <col min="8" max="8" width="9.28515625" style="5" customWidth="1"/>
    <col min="9" max="9" width="11" style="5" customWidth="1"/>
    <col min="10" max="10" width="9.140625" style="23"/>
    <col min="11" max="16384" width="9.140625" style="5"/>
  </cols>
  <sheetData>
    <row r="1" spans="1:11" s="2" customFormat="1" ht="40.5" customHeight="1">
      <c r="A1" s="24" t="s">
        <v>13</v>
      </c>
      <c r="B1" s="24" t="s">
        <v>14</v>
      </c>
      <c r="C1" s="24" t="s">
        <v>73</v>
      </c>
      <c r="D1" s="3" t="s">
        <v>74</v>
      </c>
      <c r="E1" s="3" t="s">
        <v>75</v>
      </c>
      <c r="F1" s="3" t="s">
        <v>76</v>
      </c>
      <c r="G1" s="3" t="s">
        <v>77</v>
      </c>
      <c r="H1" s="3" t="s">
        <v>78</v>
      </c>
      <c r="I1" s="3" t="s">
        <v>79</v>
      </c>
      <c r="J1" s="75" t="s">
        <v>159</v>
      </c>
    </row>
    <row r="2" spans="1:11" s="23" customFormat="1" ht="12.75" customHeight="1">
      <c r="A2" s="194" t="s">
        <v>1095</v>
      </c>
      <c r="B2" s="195"/>
      <c r="C2" s="194" t="s">
        <v>1096</v>
      </c>
      <c r="D2" s="200">
        <v>7</v>
      </c>
      <c r="E2" s="200" t="s">
        <v>1075</v>
      </c>
      <c r="F2" s="200">
        <v>1</v>
      </c>
      <c r="G2" s="200" t="s">
        <v>161</v>
      </c>
      <c r="H2" s="200">
        <v>1</v>
      </c>
      <c r="I2" s="200" t="s">
        <v>161</v>
      </c>
      <c r="J2" s="194">
        <v>2.96</v>
      </c>
      <c r="K2"/>
    </row>
    <row r="3" spans="1:11" s="23" customFormat="1" ht="12.75" customHeight="1">
      <c r="A3" s="28"/>
      <c r="B3" s="33">
        <v>1</v>
      </c>
      <c r="C3" s="32"/>
      <c r="D3" s="32"/>
      <c r="E3" s="74"/>
      <c r="F3" s="28">
        <f>COUNTIF(F2, "&gt;0")</f>
        <v>1</v>
      </c>
      <c r="H3" s="28"/>
      <c r="I3" s="28"/>
      <c r="J3" s="131">
        <f>SUM(J2)</f>
        <v>2.96</v>
      </c>
      <c r="K3"/>
    </row>
    <row r="4" spans="1:11" s="23" customFormat="1" ht="10.5" customHeight="1">
      <c r="A4" s="28"/>
      <c r="B4" s="28"/>
      <c r="C4" s="28"/>
      <c r="D4" s="28"/>
      <c r="E4" s="19"/>
      <c r="F4" s="193"/>
      <c r="G4" s="28"/>
      <c r="H4" s="28"/>
      <c r="I4" s="28"/>
      <c r="J4" s="28"/>
      <c r="K4"/>
    </row>
    <row r="5" spans="1:11" s="23" customFormat="1" ht="12.75" customHeight="1">
      <c r="A5" s="30" t="s">
        <v>1097</v>
      </c>
      <c r="B5" s="24"/>
      <c r="C5" s="30" t="s">
        <v>1098</v>
      </c>
      <c r="D5" s="135">
        <v>7</v>
      </c>
      <c r="E5" s="135" t="s">
        <v>1075</v>
      </c>
      <c r="F5" s="135">
        <v>1</v>
      </c>
      <c r="G5" s="135" t="s">
        <v>161</v>
      </c>
      <c r="H5" s="135">
        <v>1</v>
      </c>
      <c r="I5" s="135" t="s">
        <v>161</v>
      </c>
      <c r="J5" s="30">
        <v>1.25</v>
      </c>
      <c r="K5"/>
    </row>
    <row r="6" spans="1:11" s="23" customFormat="1" ht="12.75" customHeight="1">
      <c r="A6" s="28"/>
      <c r="B6" s="33">
        <v>1</v>
      </c>
      <c r="C6" s="32"/>
      <c r="D6" s="32"/>
      <c r="E6" s="74"/>
      <c r="F6" s="28">
        <f>COUNTIF(F5, "&gt;0")</f>
        <v>1</v>
      </c>
      <c r="H6" s="28"/>
      <c r="I6" s="28"/>
      <c r="J6" s="131">
        <f>SUM(J5)</f>
        <v>1.25</v>
      </c>
      <c r="K6"/>
    </row>
    <row r="7" spans="1:11" s="2" customFormat="1" ht="12.75" customHeight="1">
      <c r="A7" s="28"/>
      <c r="B7" s="28"/>
      <c r="C7" s="28"/>
      <c r="D7" s="19"/>
      <c r="E7" s="19"/>
      <c r="F7" s="19"/>
      <c r="G7" s="19"/>
      <c r="H7" s="19"/>
      <c r="I7" s="19"/>
      <c r="J7" s="193"/>
    </row>
    <row r="8" spans="1:11" ht="12.75" customHeight="1">
      <c r="A8" s="134" t="s">
        <v>164</v>
      </c>
      <c r="B8" s="134" t="s">
        <v>165</v>
      </c>
      <c r="C8" s="134" t="s">
        <v>166</v>
      </c>
      <c r="D8" s="134">
        <v>7</v>
      </c>
      <c r="E8" s="134" t="s">
        <v>1075</v>
      </c>
      <c r="F8" s="134">
        <v>4</v>
      </c>
      <c r="G8" s="134" t="s">
        <v>1076</v>
      </c>
      <c r="H8" s="134">
        <v>2</v>
      </c>
      <c r="I8" s="134" t="s">
        <v>1076</v>
      </c>
      <c r="J8" s="130">
        <v>0.43</v>
      </c>
    </row>
    <row r="9" spans="1:11" ht="12.75" customHeight="1">
      <c r="A9" s="134" t="s">
        <v>164</v>
      </c>
      <c r="B9" s="134" t="s">
        <v>167</v>
      </c>
      <c r="C9" s="134" t="s">
        <v>168</v>
      </c>
      <c r="D9" s="134">
        <v>7</v>
      </c>
      <c r="E9" s="134" t="s">
        <v>1075</v>
      </c>
      <c r="F9" s="134">
        <v>4</v>
      </c>
      <c r="G9" s="134" t="s">
        <v>1076</v>
      </c>
      <c r="H9" s="134">
        <v>2</v>
      </c>
      <c r="I9" s="134" t="s">
        <v>1076</v>
      </c>
      <c r="J9" s="130">
        <v>2.02</v>
      </c>
    </row>
    <row r="10" spans="1:11" ht="12.75" customHeight="1">
      <c r="A10" s="134" t="s">
        <v>164</v>
      </c>
      <c r="B10" s="134" t="s">
        <v>169</v>
      </c>
      <c r="C10" s="134" t="s">
        <v>170</v>
      </c>
      <c r="D10" s="134">
        <v>7</v>
      </c>
      <c r="E10" s="134" t="s">
        <v>1075</v>
      </c>
      <c r="F10" s="134">
        <v>4</v>
      </c>
      <c r="G10" s="134" t="s">
        <v>1076</v>
      </c>
      <c r="H10" s="134">
        <v>2</v>
      </c>
      <c r="I10" s="134" t="s">
        <v>1076</v>
      </c>
      <c r="J10" s="130">
        <v>1.25</v>
      </c>
    </row>
    <row r="11" spans="1:11" ht="12.75" customHeight="1">
      <c r="A11" s="134" t="s">
        <v>164</v>
      </c>
      <c r="B11" s="134" t="s">
        <v>171</v>
      </c>
      <c r="C11" s="134" t="s">
        <v>172</v>
      </c>
      <c r="D11" s="134">
        <v>7</v>
      </c>
      <c r="E11" s="134" t="s">
        <v>1075</v>
      </c>
      <c r="F11" s="134">
        <v>4</v>
      </c>
      <c r="G11" s="134" t="s">
        <v>1076</v>
      </c>
      <c r="H11" s="134">
        <v>2</v>
      </c>
      <c r="I11" s="134" t="s">
        <v>1076</v>
      </c>
      <c r="J11" s="130">
        <v>2.54</v>
      </c>
    </row>
    <row r="12" spans="1:11" ht="12.75" customHeight="1">
      <c r="A12" s="134" t="s">
        <v>164</v>
      </c>
      <c r="B12" s="134" t="s">
        <v>173</v>
      </c>
      <c r="C12" s="134" t="s">
        <v>174</v>
      </c>
      <c r="D12" s="134">
        <v>7</v>
      </c>
      <c r="E12" s="134" t="s">
        <v>1075</v>
      </c>
      <c r="F12" s="134">
        <v>4</v>
      </c>
      <c r="G12" s="134" t="s">
        <v>1076</v>
      </c>
      <c r="H12" s="134">
        <v>2</v>
      </c>
      <c r="I12" s="134" t="s">
        <v>1076</v>
      </c>
      <c r="J12" s="130">
        <v>19.510000000000002</v>
      </c>
    </row>
    <row r="13" spans="1:11" ht="12.75" customHeight="1">
      <c r="A13" s="134" t="s">
        <v>164</v>
      </c>
      <c r="B13" s="134" t="s">
        <v>175</v>
      </c>
      <c r="C13" s="134" t="s">
        <v>176</v>
      </c>
      <c r="D13" s="134">
        <v>7</v>
      </c>
      <c r="E13" s="134" t="s">
        <v>1075</v>
      </c>
      <c r="F13" s="134">
        <v>4</v>
      </c>
      <c r="G13" s="134" t="s">
        <v>1076</v>
      </c>
      <c r="H13" s="134">
        <v>2</v>
      </c>
      <c r="I13" s="134" t="s">
        <v>1076</v>
      </c>
      <c r="J13" s="130">
        <v>4.51</v>
      </c>
    </row>
    <row r="14" spans="1:11" ht="12.75" customHeight="1">
      <c r="A14" s="134" t="s">
        <v>164</v>
      </c>
      <c r="B14" s="134" t="s">
        <v>177</v>
      </c>
      <c r="C14" s="134" t="s">
        <v>178</v>
      </c>
      <c r="D14" s="134">
        <v>7</v>
      </c>
      <c r="E14" s="134" t="s">
        <v>1075</v>
      </c>
      <c r="F14" s="134">
        <v>4</v>
      </c>
      <c r="G14" s="134" t="s">
        <v>1076</v>
      </c>
      <c r="H14" s="134">
        <v>2</v>
      </c>
      <c r="I14" s="134" t="s">
        <v>1076</v>
      </c>
      <c r="J14" s="130">
        <v>3.96</v>
      </c>
    </row>
    <row r="15" spans="1:11" ht="12.75" customHeight="1">
      <c r="A15" s="134" t="s">
        <v>164</v>
      </c>
      <c r="B15" s="134" t="s">
        <v>179</v>
      </c>
      <c r="C15" s="134" t="s">
        <v>180</v>
      </c>
      <c r="D15" s="134">
        <v>7</v>
      </c>
      <c r="E15" s="134" t="s">
        <v>1075</v>
      </c>
      <c r="F15" s="134">
        <v>4</v>
      </c>
      <c r="G15" s="134" t="s">
        <v>1076</v>
      </c>
      <c r="H15" s="134">
        <v>2</v>
      </c>
      <c r="I15" s="134" t="s">
        <v>1076</v>
      </c>
      <c r="J15" s="130">
        <v>2.16</v>
      </c>
    </row>
    <row r="16" spans="1:11" ht="12.75" customHeight="1">
      <c r="A16" s="134" t="s">
        <v>164</v>
      </c>
      <c r="B16" s="134" t="s">
        <v>181</v>
      </c>
      <c r="C16" s="134" t="s">
        <v>182</v>
      </c>
      <c r="D16" s="134">
        <v>7</v>
      </c>
      <c r="E16" s="134" t="s">
        <v>1075</v>
      </c>
      <c r="F16" s="134">
        <v>4</v>
      </c>
      <c r="G16" s="134" t="s">
        <v>1076</v>
      </c>
      <c r="H16" s="134">
        <v>2</v>
      </c>
      <c r="I16" s="134" t="s">
        <v>1076</v>
      </c>
      <c r="J16" s="130">
        <v>0.92</v>
      </c>
    </row>
    <row r="17" spans="1:10" ht="12.75" customHeight="1">
      <c r="A17" s="134" t="s">
        <v>164</v>
      </c>
      <c r="B17" s="134" t="s">
        <v>183</v>
      </c>
      <c r="C17" s="134" t="s">
        <v>184</v>
      </c>
      <c r="D17" s="134">
        <v>7</v>
      </c>
      <c r="E17" s="134" t="s">
        <v>1075</v>
      </c>
      <c r="F17" s="134">
        <v>4</v>
      </c>
      <c r="G17" s="134" t="s">
        <v>1076</v>
      </c>
      <c r="H17" s="134">
        <v>2</v>
      </c>
      <c r="I17" s="134" t="s">
        <v>1076</v>
      </c>
      <c r="J17" s="130">
        <v>2.4</v>
      </c>
    </row>
    <row r="18" spans="1:10" ht="12.75" customHeight="1">
      <c r="A18" s="134" t="s">
        <v>164</v>
      </c>
      <c r="B18" s="134" t="s">
        <v>185</v>
      </c>
      <c r="C18" s="134" t="s">
        <v>186</v>
      </c>
      <c r="D18" s="134">
        <v>7</v>
      </c>
      <c r="E18" s="134" t="s">
        <v>1075</v>
      </c>
      <c r="F18" s="134">
        <v>4</v>
      </c>
      <c r="G18" s="134" t="s">
        <v>1076</v>
      </c>
      <c r="H18" s="134">
        <v>2</v>
      </c>
      <c r="I18" s="134" t="s">
        <v>1076</v>
      </c>
      <c r="J18" s="130">
        <v>0.44</v>
      </c>
    </row>
    <row r="19" spans="1:10" ht="12.75" customHeight="1">
      <c r="A19" s="135" t="s">
        <v>164</v>
      </c>
      <c r="B19" s="135" t="s">
        <v>187</v>
      </c>
      <c r="C19" s="135" t="s">
        <v>188</v>
      </c>
      <c r="D19" s="135">
        <v>7</v>
      </c>
      <c r="E19" s="135" t="s">
        <v>1075</v>
      </c>
      <c r="F19" s="135">
        <v>4</v>
      </c>
      <c r="G19" s="135" t="s">
        <v>1076</v>
      </c>
      <c r="H19" s="135">
        <v>2</v>
      </c>
      <c r="I19" s="135" t="s">
        <v>1076</v>
      </c>
      <c r="J19" s="133">
        <v>1.1000000000000001</v>
      </c>
    </row>
    <row r="20" spans="1:10" ht="12.75" customHeight="1">
      <c r="A20" s="31"/>
      <c r="B20" s="58">
        <f>COUNTA(B8:B19)</f>
        <v>12</v>
      </c>
      <c r="C20" s="19"/>
      <c r="D20" s="19"/>
      <c r="E20" s="19"/>
      <c r="F20" s="28">
        <f>COUNTIF(F8:F19, "&gt;0")</f>
        <v>12</v>
      </c>
      <c r="G20" s="19"/>
      <c r="H20" s="28"/>
      <c r="I20" s="31"/>
      <c r="J20" s="131">
        <f>SUM(J8:J19)</f>
        <v>41.239999999999995</v>
      </c>
    </row>
    <row r="21" spans="1:10" ht="10.5" customHeight="1">
      <c r="A21" s="31"/>
      <c r="B21" s="52"/>
      <c r="C21" s="31"/>
      <c r="D21" s="31"/>
      <c r="E21" s="31"/>
      <c r="F21" s="31"/>
      <c r="G21" s="31"/>
      <c r="H21" s="31"/>
      <c r="I21" s="31"/>
      <c r="J21" s="132"/>
    </row>
    <row r="22" spans="1:10" ht="12.75" customHeight="1">
      <c r="A22" s="134" t="s">
        <v>189</v>
      </c>
      <c r="B22" s="134" t="s">
        <v>190</v>
      </c>
      <c r="C22" s="134" t="s">
        <v>191</v>
      </c>
      <c r="D22" s="134">
        <v>7</v>
      </c>
      <c r="E22" s="134" t="s">
        <v>1075</v>
      </c>
      <c r="F22" s="134">
        <v>4</v>
      </c>
      <c r="G22" s="134" t="s">
        <v>1076</v>
      </c>
      <c r="H22" s="134">
        <v>2</v>
      </c>
      <c r="I22" s="134" t="s">
        <v>1076</v>
      </c>
      <c r="J22" s="130">
        <v>0.92</v>
      </c>
    </row>
    <row r="23" spans="1:10" ht="12.75" customHeight="1">
      <c r="A23" s="134" t="s">
        <v>189</v>
      </c>
      <c r="B23" s="134" t="s">
        <v>192</v>
      </c>
      <c r="C23" s="134" t="s">
        <v>193</v>
      </c>
      <c r="D23" s="134">
        <v>7</v>
      </c>
      <c r="E23" s="134" t="s">
        <v>1075</v>
      </c>
      <c r="F23" s="134">
        <v>4</v>
      </c>
      <c r="G23" s="134" t="s">
        <v>1076</v>
      </c>
      <c r="H23" s="134">
        <v>2</v>
      </c>
      <c r="I23" s="134" t="s">
        <v>1076</v>
      </c>
      <c r="J23" s="130">
        <v>0.14000000000000001</v>
      </c>
    </row>
    <row r="24" spans="1:10" ht="12.75" customHeight="1">
      <c r="A24" s="134" t="s">
        <v>189</v>
      </c>
      <c r="B24" s="134" t="s">
        <v>194</v>
      </c>
      <c r="C24" s="134" t="s">
        <v>195</v>
      </c>
      <c r="D24" s="134">
        <v>7</v>
      </c>
      <c r="E24" s="134" t="s">
        <v>1075</v>
      </c>
      <c r="F24" s="134">
        <v>4</v>
      </c>
      <c r="G24" s="134" t="s">
        <v>1076</v>
      </c>
      <c r="H24" s="134">
        <v>2</v>
      </c>
      <c r="I24" s="134" t="s">
        <v>1076</v>
      </c>
      <c r="J24" s="130">
        <v>4.5199999999999996</v>
      </c>
    </row>
    <row r="25" spans="1:10" ht="12.75" customHeight="1">
      <c r="A25" s="134" t="s">
        <v>189</v>
      </c>
      <c r="B25" s="134" t="s">
        <v>196</v>
      </c>
      <c r="C25" s="134" t="s">
        <v>197</v>
      </c>
      <c r="D25" s="134">
        <v>7</v>
      </c>
      <c r="E25" s="134" t="s">
        <v>1075</v>
      </c>
      <c r="F25" s="134">
        <v>4</v>
      </c>
      <c r="G25" s="134" t="s">
        <v>1076</v>
      </c>
      <c r="H25" s="134">
        <v>2</v>
      </c>
      <c r="I25" s="134" t="s">
        <v>1076</v>
      </c>
      <c r="J25" s="130">
        <v>1.7</v>
      </c>
    </row>
    <row r="26" spans="1:10" ht="12.75" customHeight="1">
      <c r="A26" s="134" t="s">
        <v>189</v>
      </c>
      <c r="B26" s="134" t="s">
        <v>198</v>
      </c>
      <c r="C26" s="134" t="s">
        <v>199</v>
      </c>
      <c r="D26" s="134">
        <v>7</v>
      </c>
      <c r="E26" s="134" t="s">
        <v>1075</v>
      </c>
      <c r="F26" s="134">
        <v>4</v>
      </c>
      <c r="G26" s="134" t="s">
        <v>1076</v>
      </c>
      <c r="H26" s="134">
        <v>2</v>
      </c>
      <c r="I26" s="134" t="s">
        <v>1076</v>
      </c>
      <c r="J26" s="130">
        <v>0.95</v>
      </c>
    </row>
    <row r="27" spans="1:10" ht="12.75" customHeight="1">
      <c r="A27" s="134" t="s">
        <v>189</v>
      </c>
      <c r="B27" s="134" t="s">
        <v>200</v>
      </c>
      <c r="C27" s="134" t="s">
        <v>201</v>
      </c>
      <c r="D27" s="134">
        <v>7</v>
      </c>
      <c r="E27" s="134" t="s">
        <v>1075</v>
      </c>
      <c r="F27" s="134">
        <v>4</v>
      </c>
      <c r="G27" s="134" t="s">
        <v>1076</v>
      </c>
      <c r="H27" s="134">
        <v>2</v>
      </c>
      <c r="I27" s="134" t="s">
        <v>1076</v>
      </c>
      <c r="J27" s="130">
        <v>5.23</v>
      </c>
    </row>
    <row r="28" spans="1:10" ht="12.75" customHeight="1">
      <c r="A28" s="134" t="s">
        <v>189</v>
      </c>
      <c r="B28" s="134" t="s">
        <v>202</v>
      </c>
      <c r="C28" s="134" t="s">
        <v>203</v>
      </c>
      <c r="D28" s="134">
        <v>7</v>
      </c>
      <c r="E28" s="134" t="s">
        <v>1075</v>
      </c>
      <c r="F28" s="134">
        <v>1</v>
      </c>
      <c r="G28" s="134" t="s">
        <v>161</v>
      </c>
      <c r="H28" s="134">
        <v>1</v>
      </c>
      <c r="I28" s="134" t="s">
        <v>161</v>
      </c>
      <c r="J28" s="130">
        <v>3.81</v>
      </c>
    </row>
    <row r="29" spans="1:10" ht="12.75" customHeight="1">
      <c r="A29" s="134" t="s">
        <v>189</v>
      </c>
      <c r="B29" s="134" t="s">
        <v>204</v>
      </c>
      <c r="C29" s="134" t="s">
        <v>205</v>
      </c>
      <c r="D29" s="134">
        <v>7</v>
      </c>
      <c r="E29" s="134" t="s">
        <v>1075</v>
      </c>
      <c r="F29" s="134">
        <v>4</v>
      </c>
      <c r="G29" s="134" t="s">
        <v>1076</v>
      </c>
      <c r="H29" s="134">
        <v>2</v>
      </c>
      <c r="I29" s="134" t="s">
        <v>1076</v>
      </c>
      <c r="J29" s="130">
        <v>0.31</v>
      </c>
    </row>
    <row r="30" spans="1:10" ht="12.75" customHeight="1">
      <c r="A30" s="134" t="s">
        <v>189</v>
      </c>
      <c r="B30" s="134" t="s">
        <v>206</v>
      </c>
      <c r="C30" s="134" t="s">
        <v>207</v>
      </c>
      <c r="D30" s="134">
        <v>7</v>
      </c>
      <c r="E30" s="134" t="s">
        <v>1075</v>
      </c>
      <c r="F30" s="134">
        <v>4</v>
      </c>
      <c r="G30" s="134" t="s">
        <v>1076</v>
      </c>
      <c r="H30" s="134">
        <v>2</v>
      </c>
      <c r="I30" s="134" t="s">
        <v>1076</v>
      </c>
      <c r="J30" s="130">
        <v>0.37</v>
      </c>
    </row>
    <row r="31" spans="1:10" ht="12.75" customHeight="1">
      <c r="A31" s="134" t="s">
        <v>189</v>
      </c>
      <c r="B31" s="134" t="s">
        <v>208</v>
      </c>
      <c r="C31" s="134" t="s">
        <v>209</v>
      </c>
      <c r="D31" s="134">
        <v>7</v>
      </c>
      <c r="E31" s="134" t="s">
        <v>1075</v>
      </c>
      <c r="F31" s="134">
        <v>4</v>
      </c>
      <c r="G31" s="134" t="s">
        <v>1076</v>
      </c>
      <c r="H31" s="134">
        <v>2</v>
      </c>
      <c r="I31" s="134" t="s">
        <v>1076</v>
      </c>
      <c r="J31" s="130">
        <v>0.21</v>
      </c>
    </row>
    <row r="32" spans="1:10" ht="12.75" customHeight="1">
      <c r="A32" s="134" t="s">
        <v>189</v>
      </c>
      <c r="B32" s="134" t="s">
        <v>210</v>
      </c>
      <c r="C32" s="134" t="s">
        <v>211</v>
      </c>
      <c r="D32" s="134">
        <v>7</v>
      </c>
      <c r="E32" s="134" t="s">
        <v>1075</v>
      </c>
      <c r="F32" s="134">
        <v>4</v>
      </c>
      <c r="G32" s="134" t="s">
        <v>1076</v>
      </c>
      <c r="H32" s="134">
        <v>2</v>
      </c>
      <c r="I32" s="134" t="s">
        <v>1076</v>
      </c>
      <c r="J32" s="130">
        <v>0.86</v>
      </c>
    </row>
    <row r="33" spans="1:10" ht="12.75" customHeight="1">
      <c r="A33" s="134" t="s">
        <v>189</v>
      </c>
      <c r="B33" s="134" t="s">
        <v>212</v>
      </c>
      <c r="C33" s="134" t="s">
        <v>213</v>
      </c>
      <c r="D33" s="134">
        <v>7</v>
      </c>
      <c r="E33" s="134" t="s">
        <v>1075</v>
      </c>
      <c r="F33" s="134">
        <v>4</v>
      </c>
      <c r="G33" s="134" t="s">
        <v>1076</v>
      </c>
      <c r="H33" s="134">
        <v>2</v>
      </c>
      <c r="I33" s="134" t="s">
        <v>1076</v>
      </c>
      <c r="J33" s="130">
        <v>2.5</v>
      </c>
    </row>
    <row r="34" spans="1:10" ht="12.75" customHeight="1">
      <c r="A34" s="134" t="s">
        <v>189</v>
      </c>
      <c r="B34" s="134" t="s">
        <v>214</v>
      </c>
      <c r="C34" s="134" t="s">
        <v>215</v>
      </c>
      <c r="D34" s="134">
        <v>7</v>
      </c>
      <c r="E34" s="134" t="s">
        <v>1075</v>
      </c>
      <c r="F34" s="134">
        <v>4</v>
      </c>
      <c r="G34" s="134" t="s">
        <v>1076</v>
      </c>
      <c r="H34" s="134">
        <v>2</v>
      </c>
      <c r="I34" s="134" t="s">
        <v>1076</v>
      </c>
      <c r="J34" s="130">
        <v>0.91</v>
      </c>
    </row>
    <row r="35" spans="1:10" ht="12.75" customHeight="1">
      <c r="A35" s="134" t="s">
        <v>189</v>
      </c>
      <c r="B35" s="134" t="s">
        <v>216</v>
      </c>
      <c r="C35" s="134" t="s">
        <v>217</v>
      </c>
      <c r="D35" s="134">
        <v>7</v>
      </c>
      <c r="E35" s="134" t="s">
        <v>1075</v>
      </c>
      <c r="F35" s="134">
        <v>4</v>
      </c>
      <c r="G35" s="134" t="s">
        <v>1076</v>
      </c>
      <c r="H35" s="134">
        <v>2</v>
      </c>
      <c r="I35" s="134" t="s">
        <v>1076</v>
      </c>
      <c r="J35" s="130">
        <v>8.9700000000000006</v>
      </c>
    </row>
    <row r="36" spans="1:10" ht="12.75" customHeight="1">
      <c r="A36" s="134" t="s">
        <v>189</v>
      </c>
      <c r="B36" s="134" t="s">
        <v>218</v>
      </c>
      <c r="C36" s="134" t="s">
        <v>219</v>
      </c>
      <c r="D36" s="134">
        <v>7</v>
      </c>
      <c r="E36" s="134" t="s">
        <v>1075</v>
      </c>
      <c r="F36" s="134">
        <v>4</v>
      </c>
      <c r="G36" s="134" t="s">
        <v>1076</v>
      </c>
      <c r="H36" s="134">
        <v>2</v>
      </c>
      <c r="I36" s="134" t="s">
        <v>1076</v>
      </c>
      <c r="J36" s="130">
        <v>2.0099999999999998</v>
      </c>
    </row>
    <row r="37" spans="1:10" ht="12.75" customHeight="1">
      <c r="A37" s="134" t="s">
        <v>189</v>
      </c>
      <c r="B37" s="134" t="s">
        <v>220</v>
      </c>
      <c r="C37" s="134" t="s">
        <v>221</v>
      </c>
      <c r="D37" s="134">
        <v>7</v>
      </c>
      <c r="E37" s="134" t="s">
        <v>1075</v>
      </c>
      <c r="F37" s="134">
        <v>4</v>
      </c>
      <c r="G37" s="134" t="s">
        <v>1076</v>
      </c>
      <c r="H37" s="134">
        <v>2</v>
      </c>
      <c r="I37" s="134" t="s">
        <v>1076</v>
      </c>
      <c r="J37" s="130">
        <v>0.41</v>
      </c>
    </row>
    <row r="38" spans="1:10" ht="12.75" customHeight="1">
      <c r="A38" s="134" t="s">
        <v>189</v>
      </c>
      <c r="B38" s="134" t="s">
        <v>222</v>
      </c>
      <c r="C38" s="134" t="s">
        <v>223</v>
      </c>
      <c r="D38" s="134">
        <v>7</v>
      </c>
      <c r="E38" s="134" t="s">
        <v>1075</v>
      </c>
      <c r="F38" s="134">
        <v>4</v>
      </c>
      <c r="G38" s="134" t="s">
        <v>1076</v>
      </c>
      <c r="H38" s="134">
        <v>2</v>
      </c>
      <c r="I38" s="134" t="s">
        <v>1076</v>
      </c>
      <c r="J38" s="130">
        <v>1.1200000000000001</v>
      </c>
    </row>
    <row r="39" spans="1:10" ht="12.75" customHeight="1">
      <c r="A39" s="134" t="s">
        <v>189</v>
      </c>
      <c r="B39" s="134" t="s">
        <v>224</v>
      </c>
      <c r="C39" s="134" t="s">
        <v>225</v>
      </c>
      <c r="D39" s="134">
        <v>7</v>
      </c>
      <c r="E39" s="134" t="s">
        <v>1075</v>
      </c>
      <c r="F39" s="134">
        <v>1</v>
      </c>
      <c r="G39" s="134" t="s">
        <v>161</v>
      </c>
      <c r="H39" s="134">
        <v>1</v>
      </c>
      <c r="I39" s="134" t="s">
        <v>161</v>
      </c>
      <c r="J39" s="130">
        <v>0.76</v>
      </c>
    </row>
    <row r="40" spans="1:10" ht="12.75" customHeight="1">
      <c r="A40" s="134" t="s">
        <v>189</v>
      </c>
      <c r="B40" s="134" t="s">
        <v>226</v>
      </c>
      <c r="C40" s="134" t="s">
        <v>227</v>
      </c>
      <c r="D40" s="134">
        <v>7</v>
      </c>
      <c r="E40" s="134" t="s">
        <v>1075</v>
      </c>
      <c r="F40" s="134">
        <v>1</v>
      </c>
      <c r="G40" s="134" t="s">
        <v>161</v>
      </c>
      <c r="H40" s="134">
        <v>1</v>
      </c>
      <c r="I40" s="134" t="s">
        <v>161</v>
      </c>
      <c r="J40" s="130">
        <v>2.08</v>
      </c>
    </row>
    <row r="41" spans="1:10" ht="12.75" customHeight="1">
      <c r="A41" s="134" t="s">
        <v>189</v>
      </c>
      <c r="B41" s="134" t="s">
        <v>228</v>
      </c>
      <c r="C41" s="134" t="s">
        <v>229</v>
      </c>
      <c r="D41" s="134">
        <v>7</v>
      </c>
      <c r="E41" s="134" t="s">
        <v>1075</v>
      </c>
      <c r="F41" s="134">
        <v>4</v>
      </c>
      <c r="G41" s="134" t="s">
        <v>1076</v>
      </c>
      <c r="H41" s="134">
        <v>2</v>
      </c>
      <c r="I41" s="134" t="s">
        <v>1076</v>
      </c>
      <c r="J41" s="130">
        <v>1.88</v>
      </c>
    </row>
    <row r="42" spans="1:10" ht="12.75" customHeight="1">
      <c r="A42" s="134" t="s">
        <v>189</v>
      </c>
      <c r="B42" s="134" t="s">
        <v>230</v>
      </c>
      <c r="C42" s="134" t="s">
        <v>231</v>
      </c>
      <c r="D42" s="134">
        <v>7</v>
      </c>
      <c r="E42" s="134" t="s">
        <v>1075</v>
      </c>
      <c r="F42" s="134">
        <v>1</v>
      </c>
      <c r="G42" s="134" t="s">
        <v>161</v>
      </c>
      <c r="H42" s="134">
        <v>1</v>
      </c>
      <c r="I42" s="134" t="s">
        <v>161</v>
      </c>
      <c r="J42" s="130">
        <v>0.82</v>
      </c>
    </row>
    <row r="43" spans="1:10" ht="12.75" customHeight="1">
      <c r="A43" s="134" t="s">
        <v>189</v>
      </c>
      <c r="B43" s="134" t="s">
        <v>232</v>
      </c>
      <c r="C43" s="134" t="s">
        <v>233</v>
      </c>
      <c r="D43" s="134">
        <v>7</v>
      </c>
      <c r="E43" s="134" t="s">
        <v>1075</v>
      </c>
      <c r="F43" s="134">
        <v>31</v>
      </c>
      <c r="G43" s="134" t="s">
        <v>1076</v>
      </c>
      <c r="H43" s="134">
        <v>2</v>
      </c>
      <c r="I43" s="134" t="s">
        <v>1076</v>
      </c>
      <c r="J43" s="130">
        <v>0.23</v>
      </c>
    </row>
    <row r="44" spans="1:10" ht="12.75" customHeight="1">
      <c r="A44" s="134" t="s">
        <v>189</v>
      </c>
      <c r="B44" s="134" t="s">
        <v>234</v>
      </c>
      <c r="C44" s="134" t="s">
        <v>235</v>
      </c>
      <c r="D44" s="134">
        <v>7</v>
      </c>
      <c r="E44" s="134" t="s">
        <v>1075</v>
      </c>
      <c r="F44" s="134">
        <v>4</v>
      </c>
      <c r="G44" s="134" t="s">
        <v>1076</v>
      </c>
      <c r="H44" s="134">
        <v>2</v>
      </c>
      <c r="I44" s="134" t="s">
        <v>1076</v>
      </c>
      <c r="J44" s="130">
        <v>0.87</v>
      </c>
    </row>
    <row r="45" spans="1:10" ht="12.75" customHeight="1">
      <c r="A45" s="134" t="s">
        <v>189</v>
      </c>
      <c r="B45" s="134" t="s">
        <v>236</v>
      </c>
      <c r="C45" s="134" t="s">
        <v>237</v>
      </c>
      <c r="D45" s="134">
        <v>7</v>
      </c>
      <c r="E45" s="134" t="s">
        <v>1075</v>
      </c>
      <c r="F45" s="134">
        <v>4</v>
      </c>
      <c r="G45" s="134" t="s">
        <v>1076</v>
      </c>
      <c r="H45" s="134">
        <v>2</v>
      </c>
      <c r="I45" s="134" t="s">
        <v>1076</v>
      </c>
      <c r="J45" s="130">
        <v>0.84</v>
      </c>
    </row>
    <row r="46" spans="1:10" ht="12.75" customHeight="1">
      <c r="A46" s="134" t="s">
        <v>189</v>
      </c>
      <c r="B46" s="134" t="s">
        <v>238</v>
      </c>
      <c r="C46" s="134" t="s">
        <v>239</v>
      </c>
      <c r="D46" s="134">
        <v>7</v>
      </c>
      <c r="E46" s="134" t="s">
        <v>1075</v>
      </c>
      <c r="F46" s="134">
        <v>4</v>
      </c>
      <c r="G46" s="134" t="s">
        <v>1076</v>
      </c>
      <c r="H46" s="134">
        <v>2</v>
      </c>
      <c r="I46" s="134" t="s">
        <v>1076</v>
      </c>
      <c r="J46" s="130">
        <v>0.89</v>
      </c>
    </row>
    <row r="47" spans="1:10" ht="12.75" customHeight="1">
      <c r="A47" s="134" t="s">
        <v>189</v>
      </c>
      <c r="B47" s="134" t="s">
        <v>240</v>
      </c>
      <c r="C47" s="134" t="s">
        <v>241</v>
      </c>
      <c r="D47" s="134">
        <v>7</v>
      </c>
      <c r="E47" s="134" t="s">
        <v>1075</v>
      </c>
      <c r="F47" s="134">
        <v>4</v>
      </c>
      <c r="G47" s="134" t="s">
        <v>1076</v>
      </c>
      <c r="H47" s="134">
        <v>2</v>
      </c>
      <c r="I47" s="134" t="s">
        <v>1076</v>
      </c>
      <c r="J47" s="130">
        <v>6.23</v>
      </c>
    </row>
    <row r="48" spans="1:10" ht="12.75" customHeight="1">
      <c r="A48" s="134" t="s">
        <v>189</v>
      </c>
      <c r="B48" s="134" t="s">
        <v>242</v>
      </c>
      <c r="C48" s="134" t="s">
        <v>243</v>
      </c>
      <c r="D48" s="134">
        <v>7</v>
      </c>
      <c r="E48" s="134" t="s">
        <v>1075</v>
      </c>
      <c r="F48" s="134">
        <v>4</v>
      </c>
      <c r="G48" s="134" t="s">
        <v>1076</v>
      </c>
      <c r="H48" s="134">
        <v>2</v>
      </c>
      <c r="I48" s="134" t="s">
        <v>1076</v>
      </c>
      <c r="J48" s="130">
        <v>1.94</v>
      </c>
    </row>
    <row r="49" spans="1:10" ht="12.75" customHeight="1">
      <c r="A49" s="135" t="s">
        <v>189</v>
      </c>
      <c r="B49" s="135" t="s">
        <v>244</v>
      </c>
      <c r="C49" s="135" t="s">
        <v>245</v>
      </c>
      <c r="D49" s="135">
        <v>7</v>
      </c>
      <c r="E49" s="135" t="s">
        <v>1075</v>
      </c>
      <c r="F49" s="135">
        <v>1</v>
      </c>
      <c r="G49" s="135" t="s">
        <v>161</v>
      </c>
      <c r="H49" s="135">
        <v>1</v>
      </c>
      <c r="I49" s="135" t="s">
        <v>161</v>
      </c>
      <c r="J49" s="133">
        <v>0.55000000000000004</v>
      </c>
    </row>
    <row r="50" spans="1:10" ht="12.75" customHeight="1">
      <c r="A50" s="29"/>
      <c r="B50" s="28">
        <f>COUNTA(F22:F49)</f>
        <v>28</v>
      </c>
      <c r="C50" s="28"/>
      <c r="D50" s="29"/>
      <c r="E50" s="29"/>
      <c r="F50" s="28">
        <f>COUNTIF(F22:F49, "&gt;0")</f>
        <v>28</v>
      </c>
      <c r="G50" s="29"/>
      <c r="H50" s="28"/>
      <c r="I50" s="29"/>
      <c r="J50" s="131">
        <f>SUM(J22:J49)</f>
        <v>52.029999999999987</v>
      </c>
    </row>
    <row r="51" spans="1:10" ht="10.5" customHeight="1">
      <c r="A51" s="31"/>
      <c r="B51" s="58"/>
      <c r="C51" s="31"/>
      <c r="D51" s="31"/>
      <c r="E51" s="31"/>
      <c r="F51" s="31"/>
      <c r="G51" s="31"/>
      <c r="H51" s="31"/>
      <c r="I51" s="31"/>
      <c r="J51" s="132"/>
    </row>
    <row r="52" spans="1:10" ht="12.75" customHeight="1">
      <c r="A52" s="134" t="s">
        <v>246</v>
      </c>
      <c r="B52" s="134" t="s">
        <v>247</v>
      </c>
      <c r="C52" s="134" t="s">
        <v>248</v>
      </c>
      <c r="D52" s="134">
        <v>12</v>
      </c>
      <c r="E52" s="134" t="s">
        <v>1075</v>
      </c>
      <c r="F52" s="134">
        <v>4</v>
      </c>
      <c r="G52" s="134" t="s">
        <v>32</v>
      </c>
      <c r="H52" s="134">
        <v>2</v>
      </c>
      <c r="I52" s="134" t="s">
        <v>32</v>
      </c>
      <c r="J52" s="130">
        <v>0.88</v>
      </c>
    </row>
    <row r="53" spans="1:10" ht="12.75" customHeight="1">
      <c r="A53" s="134" t="s">
        <v>246</v>
      </c>
      <c r="B53" s="134" t="s">
        <v>249</v>
      </c>
      <c r="C53" s="134" t="s">
        <v>250</v>
      </c>
      <c r="D53" s="134">
        <v>12</v>
      </c>
      <c r="E53" s="134" t="s">
        <v>1075</v>
      </c>
      <c r="F53" s="134">
        <v>31</v>
      </c>
      <c r="G53" s="134" t="s">
        <v>1076</v>
      </c>
      <c r="H53" s="134">
        <v>2</v>
      </c>
      <c r="I53" s="134" t="s">
        <v>1076</v>
      </c>
      <c r="J53" s="130">
        <v>0.5</v>
      </c>
    </row>
    <row r="54" spans="1:10" ht="12.75" customHeight="1">
      <c r="A54" s="134" t="s">
        <v>246</v>
      </c>
      <c r="B54" s="134" t="s">
        <v>251</v>
      </c>
      <c r="C54" s="134" t="s">
        <v>252</v>
      </c>
      <c r="D54" s="134">
        <v>12</v>
      </c>
      <c r="E54" s="134" t="s">
        <v>1075</v>
      </c>
      <c r="F54" s="134">
        <v>4</v>
      </c>
      <c r="G54" s="134" t="s">
        <v>1076</v>
      </c>
      <c r="H54" s="134">
        <v>2</v>
      </c>
      <c r="I54" s="134" t="s">
        <v>1076</v>
      </c>
      <c r="J54" s="130">
        <v>0.18</v>
      </c>
    </row>
    <row r="55" spans="1:10" ht="12.75" customHeight="1">
      <c r="A55" s="134" t="s">
        <v>246</v>
      </c>
      <c r="B55" s="134" t="s">
        <v>253</v>
      </c>
      <c r="C55" s="134" t="s">
        <v>254</v>
      </c>
      <c r="D55" s="134">
        <v>12</v>
      </c>
      <c r="E55" s="134" t="s">
        <v>1075</v>
      </c>
      <c r="F55" s="134">
        <v>1</v>
      </c>
      <c r="G55" s="134" t="s">
        <v>161</v>
      </c>
      <c r="H55" s="134">
        <v>1</v>
      </c>
      <c r="I55" s="134" t="s">
        <v>161</v>
      </c>
      <c r="J55" s="130">
        <v>0.85</v>
      </c>
    </row>
    <row r="56" spans="1:10" ht="12.75" customHeight="1">
      <c r="A56" s="134" t="s">
        <v>246</v>
      </c>
      <c r="B56" s="134" t="s">
        <v>255</v>
      </c>
      <c r="C56" s="134" t="s">
        <v>256</v>
      </c>
      <c r="D56" s="134">
        <v>12</v>
      </c>
      <c r="E56" s="134" t="s">
        <v>1075</v>
      </c>
      <c r="F56" s="134">
        <v>4</v>
      </c>
      <c r="G56" s="134" t="s">
        <v>32</v>
      </c>
      <c r="H56" s="134">
        <v>2</v>
      </c>
      <c r="I56" s="134" t="s">
        <v>32</v>
      </c>
      <c r="J56" s="130">
        <v>0.39</v>
      </c>
    </row>
    <row r="57" spans="1:10" ht="12.75" customHeight="1">
      <c r="A57" s="134" t="s">
        <v>246</v>
      </c>
      <c r="B57" s="134" t="s">
        <v>257</v>
      </c>
      <c r="C57" s="134" t="s">
        <v>258</v>
      </c>
      <c r="D57" s="134">
        <v>12</v>
      </c>
      <c r="E57" s="134" t="s">
        <v>1075</v>
      </c>
      <c r="F57" s="134">
        <v>4</v>
      </c>
      <c r="G57" s="134" t="s">
        <v>32</v>
      </c>
      <c r="H57" s="134">
        <v>2</v>
      </c>
      <c r="I57" s="134" t="s">
        <v>32</v>
      </c>
      <c r="J57" s="130">
        <v>1.91</v>
      </c>
    </row>
    <row r="58" spans="1:10" ht="12.75" customHeight="1">
      <c r="A58" s="134" t="s">
        <v>246</v>
      </c>
      <c r="B58" s="134" t="s">
        <v>259</v>
      </c>
      <c r="C58" s="134" t="s">
        <v>260</v>
      </c>
      <c r="D58" s="134">
        <v>12</v>
      </c>
      <c r="E58" s="134" t="s">
        <v>1075</v>
      </c>
      <c r="F58" s="134">
        <v>1</v>
      </c>
      <c r="G58" s="134" t="s">
        <v>1077</v>
      </c>
      <c r="H58" s="134">
        <v>1</v>
      </c>
      <c r="I58" s="134" t="s">
        <v>1077</v>
      </c>
      <c r="J58" s="130">
        <v>1</v>
      </c>
    </row>
    <row r="59" spans="1:10" ht="12.75" customHeight="1">
      <c r="A59" s="134" t="s">
        <v>246</v>
      </c>
      <c r="B59" s="134" t="s">
        <v>261</v>
      </c>
      <c r="C59" s="134" t="s">
        <v>262</v>
      </c>
      <c r="D59" s="134">
        <v>12</v>
      </c>
      <c r="E59" s="134" t="s">
        <v>1075</v>
      </c>
      <c r="F59" s="134">
        <v>4</v>
      </c>
      <c r="G59" s="134" t="s">
        <v>32</v>
      </c>
      <c r="H59" s="134">
        <v>2</v>
      </c>
      <c r="I59" s="134" t="s">
        <v>32</v>
      </c>
      <c r="J59" s="130">
        <v>1.5</v>
      </c>
    </row>
    <row r="60" spans="1:10" ht="12.75" customHeight="1">
      <c r="A60" s="134" t="s">
        <v>246</v>
      </c>
      <c r="B60" s="134" t="s">
        <v>263</v>
      </c>
      <c r="C60" s="134" t="s">
        <v>264</v>
      </c>
      <c r="D60" s="134">
        <v>12</v>
      </c>
      <c r="E60" s="134" t="s">
        <v>1075</v>
      </c>
      <c r="F60" s="134">
        <v>4</v>
      </c>
      <c r="G60" s="134" t="s">
        <v>32</v>
      </c>
      <c r="H60" s="134">
        <v>2</v>
      </c>
      <c r="I60" s="134" t="s">
        <v>32</v>
      </c>
      <c r="J60" s="130">
        <v>1</v>
      </c>
    </row>
    <row r="61" spans="1:10" ht="12.75" customHeight="1">
      <c r="A61" s="134" t="s">
        <v>246</v>
      </c>
      <c r="B61" s="134" t="s">
        <v>265</v>
      </c>
      <c r="C61" s="134" t="s">
        <v>266</v>
      </c>
      <c r="D61" s="134">
        <v>12</v>
      </c>
      <c r="E61" s="134" t="s">
        <v>1075</v>
      </c>
      <c r="F61" s="134">
        <v>4</v>
      </c>
      <c r="G61" s="134" t="s">
        <v>32</v>
      </c>
      <c r="H61" s="134">
        <v>2</v>
      </c>
      <c r="I61" s="134" t="s">
        <v>32</v>
      </c>
      <c r="J61" s="130">
        <v>0.4</v>
      </c>
    </row>
    <row r="62" spans="1:10" ht="12.75" customHeight="1">
      <c r="A62" s="134" t="s">
        <v>246</v>
      </c>
      <c r="B62" s="134" t="s">
        <v>267</v>
      </c>
      <c r="C62" s="134" t="s">
        <v>268</v>
      </c>
      <c r="D62" s="134">
        <v>12</v>
      </c>
      <c r="E62" s="134" t="s">
        <v>1075</v>
      </c>
      <c r="F62" s="134">
        <v>1</v>
      </c>
      <c r="G62" s="134" t="s">
        <v>161</v>
      </c>
      <c r="H62" s="134">
        <v>1</v>
      </c>
      <c r="I62" s="134" t="s">
        <v>161</v>
      </c>
      <c r="J62" s="130">
        <v>4.43</v>
      </c>
    </row>
    <row r="63" spans="1:10" ht="12.75" customHeight="1">
      <c r="A63" s="134" t="s">
        <v>246</v>
      </c>
      <c r="B63" s="134" t="s">
        <v>269</v>
      </c>
      <c r="C63" s="134" t="s">
        <v>270</v>
      </c>
      <c r="D63" s="134">
        <v>12</v>
      </c>
      <c r="E63" s="134" t="s">
        <v>1075</v>
      </c>
      <c r="F63" s="134">
        <v>4</v>
      </c>
      <c r="G63" s="134" t="s">
        <v>32</v>
      </c>
      <c r="H63" s="134">
        <v>2</v>
      </c>
      <c r="I63" s="134" t="s">
        <v>32</v>
      </c>
      <c r="J63" s="130">
        <v>0.14000000000000001</v>
      </c>
    </row>
    <row r="64" spans="1:10" ht="12.75" customHeight="1">
      <c r="A64" s="134" t="s">
        <v>246</v>
      </c>
      <c r="B64" s="134" t="s">
        <v>271</v>
      </c>
      <c r="C64" s="134" t="s">
        <v>272</v>
      </c>
      <c r="D64" s="134">
        <v>12</v>
      </c>
      <c r="E64" s="134" t="s">
        <v>1075</v>
      </c>
      <c r="F64" s="134">
        <v>4</v>
      </c>
      <c r="G64" s="134" t="s">
        <v>32</v>
      </c>
      <c r="H64" s="134">
        <v>2</v>
      </c>
      <c r="I64" s="134" t="s">
        <v>32</v>
      </c>
      <c r="J64" s="130">
        <v>0.11</v>
      </c>
    </row>
    <row r="65" spans="1:10" ht="12.75" customHeight="1">
      <c r="A65" s="134" t="s">
        <v>246</v>
      </c>
      <c r="B65" s="134" t="s">
        <v>273</v>
      </c>
      <c r="C65" s="134" t="s">
        <v>274</v>
      </c>
      <c r="D65" s="134">
        <v>12</v>
      </c>
      <c r="E65" s="134" t="s">
        <v>1075</v>
      </c>
      <c r="F65" s="134">
        <v>4</v>
      </c>
      <c r="G65" s="134" t="s">
        <v>32</v>
      </c>
      <c r="H65" s="134">
        <v>2</v>
      </c>
      <c r="I65" s="134" t="s">
        <v>32</v>
      </c>
      <c r="J65" s="130">
        <v>0.83</v>
      </c>
    </row>
    <row r="66" spans="1:10" ht="12.75" customHeight="1">
      <c r="A66" s="134" t="s">
        <v>246</v>
      </c>
      <c r="B66" s="134" t="s">
        <v>275</v>
      </c>
      <c r="C66" s="134" t="s">
        <v>276</v>
      </c>
      <c r="D66" s="134">
        <v>12</v>
      </c>
      <c r="E66" s="134" t="s">
        <v>1075</v>
      </c>
      <c r="F66" s="134">
        <v>4</v>
      </c>
      <c r="G66" s="134" t="s">
        <v>32</v>
      </c>
      <c r="H66" s="134">
        <v>2</v>
      </c>
      <c r="I66" s="134" t="s">
        <v>32</v>
      </c>
      <c r="J66" s="130">
        <v>1.31</v>
      </c>
    </row>
    <row r="67" spans="1:10" ht="12.75" customHeight="1">
      <c r="A67" s="134" t="s">
        <v>246</v>
      </c>
      <c r="B67" s="134" t="s">
        <v>277</v>
      </c>
      <c r="C67" s="134" t="s">
        <v>278</v>
      </c>
      <c r="D67" s="134">
        <v>12</v>
      </c>
      <c r="E67" s="134" t="s">
        <v>1075</v>
      </c>
      <c r="F67" s="134">
        <v>1</v>
      </c>
      <c r="G67" s="134" t="s">
        <v>161</v>
      </c>
      <c r="H67" s="134">
        <v>1</v>
      </c>
      <c r="I67" s="134" t="s">
        <v>161</v>
      </c>
      <c r="J67" s="130">
        <v>2</v>
      </c>
    </row>
    <row r="68" spans="1:10" ht="12.75" customHeight="1">
      <c r="A68" s="134" t="s">
        <v>246</v>
      </c>
      <c r="B68" s="134" t="s">
        <v>279</v>
      </c>
      <c r="C68" s="134" t="s">
        <v>280</v>
      </c>
      <c r="D68" s="134">
        <v>12</v>
      </c>
      <c r="E68" s="134" t="s">
        <v>1075</v>
      </c>
      <c r="F68" s="134">
        <v>1</v>
      </c>
      <c r="G68" s="134" t="s">
        <v>1077</v>
      </c>
      <c r="H68" s="134">
        <v>1</v>
      </c>
      <c r="I68" s="134" t="s">
        <v>1077</v>
      </c>
      <c r="J68" s="130">
        <v>0.21</v>
      </c>
    </row>
    <row r="69" spans="1:10" ht="12.75" customHeight="1">
      <c r="A69" s="134" t="s">
        <v>246</v>
      </c>
      <c r="B69" s="134" t="s">
        <v>281</v>
      </c>
      <c r="C69" s="134" t="s">
        <v>282</v>
      </c>
      <c r="D69" s="134">
        <v>12</v>
      </c>
      <c r="E69" s="134" t="s">
        <v>1075</v>
      </c>
      <c r="F69" s="134">
        <v>4</v>
      </c>
      <c r="G69" s="134" t="s">
        <v>32</v>
      </c>
      <c r="H69" s="134">
        <v>2</v>
      </c>
      <c r="I69" s="134" t="s">
        <v>32</v>
      </c>
      <c r="J69" s="130">
        <v>0.8</v>
      </c>
    </row>
    <row r="70" spans="1:10" ht="12.75" customHeight="1">
      <c r="A70" s="134" t="s">
        <v>246</v>
      </c>
      <c r="B70" s="134" t="s">
        <v>283</v>
      </c>
      <c r="C70" s="134" t="s">
        <v>284</v>
      </c>
      <c r="D70" s="134">
        <v>12</v>
      </c>
      <c r="E70" s="134" t="s">
        <v>1075</v>
      </c>
      <c r="F70" s="134">
        <v>4</v>
      </c>
      <c r="G70" s="134" t="s">
        <v>32</v>
      </c>
      <c r="H70" s="134">
        <v>2</v>
      </c>
      <c r="I70" s="134" t="s">
        <v>32</v>
      </c>
      <c r="J70" s="130">
        <v>0.1</v>
      </c>
    </row>
    <row r="71" spans="1:10" ht="12.75" customHeight="1">
      <c r="A71" s="134" t="s">
        <v>246</v>
      </c>
      <c r="B71" s="134" t="s">
        <v>285</v>
      </c>
      <c r="C71" s="134" t="s">
        <v>286</v>
      </c>
      <c r="D71" s="134">
        <v>12</v>
      </c>
      <c r="E71" s="134" t="s">
        <v>1075</v>
      </c>
      <c r="F71" s="134">
        <v>4</v>
      </c>
      <c r="G71" s="134" t="s">
        <v>32</v>
      </c>
      <c r="H71" s="134">
        <v>2</v>
      </c>
      <c r="I71" s="134" t="s">
        <v>32</v>
      </c>
      <c r="J71" s="130">
        <v>0.72</v>
      </c>
    </row>
    <row r="72" spans="1:10" ht="12.75" customHeight="1">
      <c r="A72" s="134" t="s">
        <v>246</v>
      </c>
      <c r="B72" s="134" t="s">
        <v>287</v>
      </c>
      <c r="C72" s="134" t="s">
        <v>288</v>
      </c>
      <c r="D72" s="134">
        <v>12</v>
      </c>
      <c r="E72" s="134" t="s">
        <v>1075</v>
      </c>
      <c r="F72" s="134">
        <v>4</v>
      </c>
      <c r="G72" s="134" t="s">
        <v>32</v>
      </c>
      <c r="H72" s="134">
        <v>2</v>
      </c>
      <c r="I72" s="134" t="s">
        <v>32</v>
      </c>
      <c r="J72" s="130">
        <v>0.17</v>
      </c>
    </row>
    <row r="73" spans="1:10" ht="12.75" customHeight="1">
      <c r="A73" s="134" t="s">
        <v>246</v>
      </c>
      <c r="B73" s="134" t="s">
        <v>289</v>
      </c>
      <c r="C73" s="134" t="s">
        <v>290</v>
      </c>
      <c r="D73" s="134">
        <v>12</v>
      </c>
      <c r="E73" s="134" t="s">
        <v>1075</v>
      </c>
      <c r="F73" s="134">
        <v>1</v>
      </c>
      <c r="G73" s="134" t="s">
        <v>161</v>
      </c>
      <c r="H73" s="134">
        <v>1</v>
      </c>
      <c r="I73" s="134" t="s">
        <v>161</v>
      </c>
      <c r="J73" s="130">
        <v>1.155</v>
      </c>
    </row>
    <row r="74" spans="1:10" ht="12.75" customHeight="1">
      <c r="A74" s="134" t="s">
        <v>246</v>
      </c>
      <c r="B74" s="134" t="s">
        <v>291</v>
      </c>
      <c r="C74" s="134" t="s">
        <v>292</v>
      </c>
      <c r="D74" s="134">
        <v>12</v>
      </c>
      <c r="E74" s="134" t="s">
        <v>1075</v>
      </c>
      <c r="F74" s="134">
        <v>1</v>
      </c>
      <c r="G74" s="134" t="s">
        <v>161</v>
      </c>
      <c r="H74" s="134">
        <v>1</v>
      </c>
      <c r="I74" s="134" t="s">
        <v>161</v>
      </c>
      <c r="J74" s="130">
        <v>3.18</v>
      </c>
    </row>
    <row r="75" spans="1:10" ht="12.75" customHeight="1">
      <c r="A75" s="134" t="s">
        <v>246</v>
      </c>
      <c r="B75" s="134" t="s">
        <v>293</v>
      </c>
      <c r="C75" s="134" t="s">
        <v>294</v>
      </c>
      <c r="D75" s="134">
        <v>12</v>
      </c>
      <c r="E75" s="134" t="s">
        <v>1075</v>
      </c>
      <c r="F75" s="134">
        <v>4</v>
      </c>
      <c r="G75" s="134" t="s">
        <v>32</v>
      </c>
      <c r="H75" s="134">
        <v>2</v>
      </c>
      <c r="I75" s="134" t="s">
        <v>32</v>
      </c>
      <c r="J75" s="130">
        <v>0.28999999999999998</v>
      </c>
    </row>
    <row r="76" spans="1:10" ht="12.75" customHeight="1">
      <c r="A76" s="134" t="s">
        <v>246</v>
      </c>
      <c r="B76" s="134" t="s">
        <v>295</v>
      </c>
      <c r="C76" s="134" t="s">
        <v>296</v>
      </c>
      <c r="D76" s="134">
        <v>12</v>
      </c>
      <c r="E76" s="134" t="s">
        <v>1075</v>
      </c>
      <c r="F76" s="134">
        <v>1</v>
      </c>
      <c r="G76" s="134" t="s">
        <v>161</v>
      </c>
      <c r="H76" s="134">
        <v>1</v>
      </c>
      <c r="I76" s="134" t="s">
        <v>161</v>
      </c>
      <c r="J76" s="130">
        <v>0.86</v>
      </c>
    </row>
    <row r="77" spans="1:10" ht="12.75" customHeight="1">
      <c r="A77" s="134" t="s">
        <v>246</v>
      </c>
      <c r="B77" s="134" t="s">
        <v>297</v>
      </c>
      <c r="C77" s="134" t="s">
        <v>298</v>
      </c>
      <c r="D77" s="134">
        <v>12</v>
      </c>
      <c r="E77" s="134" t="s">
        <v>1075</v>
      </c>
      <c r="F77" s="134">
        <v>4</v>
      </c>
      <c r="G77" s="134" t="s">
        <v>32</v>
      </c>
      <c r="H77" s="134">
        <v>2</v>
      </c>
      <c r="I77" s="134" t="s">
        <v>32</v>
      </c>
      <c r="J77" s="130">
        <v>0.57999999999999996</v>
      </c>
    </row>
    <row r="78" spans="1:10" ht="12.75" customHeight="1">
      <c r="A78" s="134" t="s">
        <v>246</v>
      </c>
      <c r="B78" s="134" t="s">
        <v>299</v>
      </c>
      <c r="C78" s="134" t="s">
        <v>300</v>
      </c>
      <c r="D78" s="134">
        <v>12</v>
      </c>
      <c r="E78" s="134" t="s">
        <v>1075</v>
      </c>
      <c r="F78" s="134">
        <v>1</v>
      </c>
      <c r="G78" s="134" t="s">
        <v>161</v>
      </c>
      <c r="H78" s="134">
        <v>1</v>
      </c>
      <c r="I78" s="134" t="s">
        <v>161</v>
      </c>
      <c r="J78" s="130">
        <v>0.04</v>
      </c>
    </row>
    <row r="79" spans="1:10" ht="12.75" customHeight="1">
      <c r="A79" s="134" t="s">
        <v>246</v>
      </c>
      <c r="B79" s="134" t="s">
        <v>301</v>
      </c>
      <c r="C79" s="134" t="s">
        <v>302</v>
      </c>
      <c r="D79" s="134">
        <v>12</v>
      </c>
      <c r="E79" s="134" t="s">
        <v>1075</v>
      </c>
      <c r="F79" s="134">
        <v>1</v>
      </c>
      <c r="G79" s="134" t="s">
        <v>161</v>
      </c>
      <c r="H79" s="134">
        <v>1</v>
      </c>
      <c r="I79" s="134" t="s">
        <v>161</v>
      </c>
      <c r="J79" s="130">
        <v>2.08</v>
      </c>
    </row>
    <row r="80" spans="1:10" ht="12.75" customHeight="1">
      <c r="A80" s="134" t="s">
        <v>246</v>
      </c>
      <c r="B80" s="134" t="s">
        <v>303</v>
      </c>
      <c r="C80" s="134" t="s">
        <v>304</v>
      </c>
      <c r="D80" s="134">
        <v>12</v>
      </c>
      <c r="E80" s="134" t="s">
        <v>1075</v>
      </c>
      <c r="F80" s="134">
        <v>1</v>
      </c>
      <c r="G80" s="134" t="s">
        <v>161</v>
      </c>
      <c r="H80" s="134">
        <v>1</v>
      </c>
      <c r="I80" s="134" t="s">
        <v>161</v>
      </c>
      <c r="J80" s="130">
        <v>0.23</v>
      </c>
    </row>
    <row r="81" spans="1:10" ht="12.75" customHeight="1">
      <c r="A81" s="134" t="s">
        <v>246</v>
      </c>
      <c r="B81" s="134" t="s">
        <v>305</v>
      </c>
      <c r="C81" s="134" t="s">
        <v>306</v>
      </c>
      <c r="D81" s="134">
        <v>12</v>
      </c>
      <c r="E81" s="134" t="s">
        <v>1075</v>
      </c>
      <c r="F81" s="134">
        <v>4</v>
      </c>
      <c r="G81" s="134" t="s">
        <v>32</v>
      </c>
      <c r="H81" s="134">
        <v>2</v>
      </c>
      <c r="I81" s="134" t="s">
        <v>32</v>
      </c>
      <c r="J81" s="130">
        <v>1.23</v>
      </c>
    </row>
    <row r="82" spans="1:10" ht="12.75" customHeight="1">
      <c r="A82" s="134" t="s">
        <v>246</v>
      </c>
      <c r="B82" s="134" t="s">
        <v>307</v>
      </c>
      <c r="C82" s="134" t="s">
        <v>308</v>
      </c>
      <c r="D82" s="134">
        <v>12</v>
      </c>
      <c r="E82" s="134" t="s">
        <v>1075</v>
      </c>
      <c r="F82" s="134">
        <v>1</v>
      </c>
      <c r="G82" s="134" t="s">
        <v>161</v>
      </c>
      <c r="H82" s="134">
        <v>1</v>
      </c>
      <c r="I82" s="134" t="s">
        <v>161</v>
      </c>
      <c r="J82" s="130">
        <v>0.49</v>
      </c>
    </row>
    <row r="83" spans="1:10" ht="12.75" customHeight="1">
      <c r="A83" s="69" t="s">
        <v>246</v>
      </c>
      <c r="B83" s="29" t="s">
        <v>293</v>
      </c>
      <c r="C83" s="29" t="s">
        <v>1094</v>
      </c>
      <c r="D83" s="134">
        <v>12</v>
      </c>
      <c r="E83" s="134" t="s">
        <v>1075</v>
      </c>
      <c r="F83" s="134">
        <v>1</v>
      </c>
      <c r="G83" s="134" t="s">
        <v>161</v>
      </c>
      <c r="H83" s="134">
        <v>1</v>
      </c>
      <c r="I83" s="134" t="s">
        <v>161</v>
      </c>
      <c r="J83" s="143">
        <v>0</v>
      </c>
    </row>
    <row r="84" spans="1:10" ht="12.75" customHeight="1">
      <c r="A84" s="134" t="s">
        <v>246</v>
      </c>
      <c r="B84" s="134" t="s">
        <v>309</v>
      </c>
      <c r="C84" s="134" t="s">
        <v>310</v>
      </c>
      <c r="D84" s="134">
        <v>12</v>
      </c>
      <c r="E84" s="134" t="s">
        <v>1075</v>
      </c>
      <c r="F84" s="134">
        <v>1</v>
      </c>
      <c r="G84" s="134" t="s">
        <v>161</v>
      </c>
      <c r="H84" s="134">
        <v>1</v>
      </c>
      <c r="I84" s="134" t="s">
        <v>161</v>
      </c>
      <c r="J84" s="130">
        <v>1.89</v>
      </c>
    </row>
    <row r="85" spans="1:10" ht="12.75" customHeight="1">
      <c r="A85" s="134" t="s">
        <v>246</v>
      </c>
      <c r="B85" s="134" t="s">
        <v>311</v>
      </c>
      <c r="C85" s="134" t="s">
        <v>312</v>
      </c>
      <c r="D85" s="134">
        <v>12</v>
      </c>
      <c r="E85" s="134" t="s">
        <v>1075</v>
      </c>
      <c r="F85" s="134">
        <v>4</v>
      </c>
      <c r="G85" s="134" t="s">
        <v>32</v>
      </c>
      <c r="H85" s="134">
        <v>2</v>
      </c>
      <c r="I85" s="134" t="s">
        <v>32</v>
      </c>
      <c r="J85" s="130">
        <v>1.27</v>
      </c>
    </row>
    <row r="86" spans="1:10" ht="12.75" customHeight="1">
      <c r="A86" s="134" t="s">
        <v>246</v>
      </c>
      <c r="B86" s="134" t="s">
        <v>313</v>
      </c>
      <c r="C86" s="134" t="s">
        <v>314</v>
      </c>
      <c r="D86" s="134">
        <v>12</v>
      </c>
      <c r="E86" s="134" t="s">
        <v>1075</v>
      </c>
      <c r="F86" s="134">
        <v>1</v>
      </c>
      <c r="G86" s="134" t="s">
        <v>1077</v>
      </c>
      <c r="H86" s="134">
        <v>1</v>
      </c>
      <c r="I86" s="134" t="s">
        <v>1077</v>
      </c>
      <c r="J86" s="130">
        <v>0.26</v>
      </c>
    </row>
    <row r="87" spans="1:10" ht="12.75" customHeight="1">
      <c r="A87" s="134" t="s">
        <v>246</v>
      </c>
      <c r="B87" s="134" t="s">
        <v>315</v>
      </c>
      <c r="C87" s="134" t="s">
        <v>316</v>
      </c>
      <c r="D87" s="134">
        <v>12</v>
      </c>
      <c r="E87" s="134" t="s">
        <v>1075</v>
      </c>
      <c r="F87" s="134">
        <v>1</v>
      </c>
      <c r="G87" s="134" t="s">
        <v>161</v>
      </c>
      <c r="H87" s="134">
        <v>1</v>
      </c>
      <c r="I87" s="134" t="s">
        <v>161</v>
      </c>
      <c r="J87" s="130">
        <v>1.03</v>
      </c>
    </row>
    <row r="88" spans="1:10" ht="12.75" customHeight="1">
      <c r="A88" s="134" t="s">
        <v>246</v>
      </c>
      <c r="B88" s="134" t="s">
        <v>317</v>
      </c>
      <c r="C88" s="134" t="s">
        <v>318</v>
      </c>
      <c r="D88" s="134">
        <v>12</v>
      </c>
      <c r="E88" s="134" t="s">
        <v>1075</v>
      </c>
      <c r="F88" s="134">
        <v>1</v>
      </c>
      <c r="G88" s="134" t="s">
        <v>161</v>
      </c>
      <c r="H88" s="134">
        <v>1</v>
      </c>
      <c r="I88" s="134" t="s">
        <v>161</v>
      </c>
      <c r="J88" s="130">
        <v>1.95</v>
      </c>
    </row>
    <row r="89" spans="1:10" ht="12.75" customHeight="1">
      <c r="A89" s="134" t="s">
        <v>246</v>
      </c>
      <c r="B89" s="134" t="s">
        <v>319</v>
      </c>
      <c r="C89" s="134" t="s">
        <v>320</v>
      </c>
      <c r="D89" s="134">
        <v>12</v>
      </c>
      <c r="E89" s="134" t="s">
        <v>1075</v>
      </c>
      <c r="F89" s="134">
        <v>4</v>
      </c>
      <c r="G89" s="134" t="s">
        <v>32</v>
      </c>
      <c r="H89" s="134">
        <v>2</v>
      </c>
      <c r="I89" s="134" t="s">
        <v>32</v>
      </c>
      <c r="J89" s="130">
        <v>0.93</v>
      </c>
    </row>
    <row r="90" spans="1:10" ht="12.75" customHeight="1">
      <c r="A90" s="134" t="s">
        <v>246</v>
      </c>
      <c r="B90" s="134" t="s">
        <v>321</v>
      </c>
      <c r="C90" s="134" t="s">
        <v>322</v>
      </c>
      <c r="D90" s="134">
        <v>12</v>
      </c>
      <c r="E90" s="134" t="s">
        <v>1075</v>
      </c>
      <c r="F90" s="134">
        <v>4</v>
      </c>
      <c r="G90" s="134" t="s">
        <v>32</v>
      </c>
      <c r="H90" s="134">
        <v>2</v>
      </c>
      <c r="I90" s="134" t="s">
        <v>32</v>
      </c>
      <c r="J90" s="130">
        <v>2.0099999999999998</v>
      </c>
    </row>
    <row r="91" spans="1:10" ht="12.75" customHeight="1">
      <c r="A91" s="134" t="s">
        <v>246</v>
      </c>
      <c r="B91" s="134" t="s">
        <v>323</v>
      </c>
      <c r="C91" s="134" t="s">
        <v>324</v>
      </c>
      <c r="D91" s="134">
        <v>12</v>
      </c>
      <c r="E91" s="134" t="s">
        <v>1075</v>
      </c>
      <c r="F91" s="134">
        <v>1</v>
      </c>
      <c r="G91" s="134" t="s">
        <v>161</v>
      </c>
      <c r="H91" s="134">
        <v>1</v>
      </c>
      <c r="I91" s="134" t="s">
        <v>161</v>
      </c>
      <c r="J91" s="130">
        <v>2.79</v>
      </c>
    </row>
    <row r="92" spans="1:10" ht="12.75" customHeight="1">
      <c r="A92" s="134" t="s">
        <v>246</v>
      </c>
      <c r="B92" s="134" t="s">
        <v>325</v>
      </c>
      <c r="C92" s="134" t="s">
        <v>326</v>
      </c>
      <c r="D92" s="134">
        <v>12</v>
      </c>
      <c r="E92" s="134" t="s">
        <v>1075</v>
      </c>
      <c r="F92" s="134">
        <v>4</v>
      </c>
      <c r="G92" s="134" t="s">
        <v>32</v>
      </c>
      <c r="H92" s="134">
        <v>2</v>
      </c>
      <c r="I92" s="134" t="s">
        <v>32</v>
      </c>
      <c r="J92" s="130">
        <v>0.57999999999999996</v>
      </c>
    </row>
    <row r="93" spans="1:10" ht="12.75" customHeight="1">
      <c r="A93" s="134" t="s">
        <v>246</v>
      </c>
      <c r="B93" s="134" t="s">
        <v>327</v>
      </c>
      <c r="C93" s="134" t="s">
        <v>328</v>
      </c>
      <c r="D93" s="134">
        <v>12</v>
      </c>
      <c r="E93" s="134" t="s">
        <v>1075</v>
      </c>
      <c r="F93" s="134">
        <v>4</v>
      </c>
      <c r="G93" s="134" t="s">
        <v>32</v>
      </c>
      <c r="H93" s="134">
        <v>2</v>
      </c>
      <c r="I93" s="134" t="s">
        <v>32</v>
      </c>
      <c r="J93" s="130">
        <v>1.85</v>
      </c>
    </row>
    <row r="94" spans="1:10" ht="12.75" customHeight="1">
      <c r="A94" s="134" t="s">
        <v>246</v>
      </c>
      <c r="B94" s="134" t="s">
        <v>329</v>
      </c>
      <c r="C94" s="134" t="s">
        <v>330</v>
      </c>
      <c r="D94" s="134">
        <v>12</v>
      </c>
      <c r="E94" s="134" t="s">
        <v>1075</v>
      </c>
      <c r="F94" s="134">
        <v>1</v>
      </c>
      <c r="G94" s="134" t="s">
        <v>161</v>
      </c>
      <c r="H94" s="134">
        <v>1</v>
      </c>
      <c r="I94" s="134" t="s">
        <v>161</v>
      </c>
      <c r="J94" s="130">
        <v>0.11</v>
      </c>
    </row>
    <row r="95" spans="1:10" ht="12.75" customHeight="1">
      <c r="A95" s="134" t="s">
        <v>246</v>
      </c>
      <c r="B95" s="134" t="s">
        <v>331</v>
      </c>
      <c r="C95" s="134" t="s">
        <v>332</v>
      </c>
      <c r="D95" s="134">
        <v>12</v>
      </c>
      <c r="E95" s="134" t="s">
        <v>1075</v>
      </c>
      <c r="F95" s="134">
        <v>1</v>
      </c>
      <c r="G95" s="134" t="s">
        <v>161</v>
      </c>
      <c r="H95" s="134">
        <v>1</v>
      </c>
      <c r="I95" s="134" t="s">
        <v>161</v>
      </c>
      <c r="J95" s="130">
        <v>0.45</v>
      </c>
    </row>
    <row r="96" spans="1:10" ht="12.75" customHeight="1">
      <c r="A96" s="134" t="s">
        <v>246</v>
      </c>
      <c r="B96" s="134" t="s">
        <v>333</v>
      </c>
      <c r="C96" s="134" t="s">
        <v>334</v>
      </c>
      <c r="D96" s="134">
        <v>12</v>
      </c>
      <c r="E96" s="134" t="s">
        <v>1075</v>
      </c>
      <c r="F96" s="134">
        <v>1</v>
      </c>
      <c r="G96" s="134" t="s">
        <v>161</v>
      </c>
      <c r="H96" s="134">
        <v>1</v>
      </c>
      <c r="I96" s="134" t="s">
        <v>161</v>
      </c>
      <c r="J96" s="130">
        <v>0.69</v>
      </c>
    </row>
    <row r="97" spans="1:10" ht="12.75" customHeight="1">
      <c r="A97" s="134" t="s">
        <v>246</v>
      </c>
      <c r="B97" s="134" t="s">
        <v>335</v>
      </c>
      <c r="C97" s="134" t="s">
        <v>336</v>
      </c>
      <c r="D97" s="134">
        <v>12</v>
      </c>
      <c r="E97" s="134" t="s">
        <v>1075</v>
      </c>
      <c r="F97" s="134">
        <v>1</v>
      </c>
      <c r="G97" s="134" t="s">
        <v>161</v>
      </c>
      <c r="H97" s="134">
        <v>1</v>
      </c>
      <c r="I97" s="134" t="s">
        <v>161</v>
      </c>
      <c r="J97" s="143">
        <v>0</v>
      </c>
    </row>
    <row r="98" spans="1:10" ht="12.75" customHeight="1">
      <c r="A98" s="134" t="s">
        <v>246</v>
      </c>
      <c r="B98" s="134" t="s">
        <v>337</v>
      </c>
      <c r="C98" s="134" t="s">
        <v>338</v>
      </c>
      <c r="D98" s="134">
        <v>12</v>
      </c>
      <c r="E98" s="134" t="s">
        <v>1075</v>
      </c>
      <c r="F98" s="134">
        <v>1</v>
      </c>
      <c r="G98" s="134" t="s">
        <v>161</v>
      </c>
      <c r="H98" s="134">
        <v>1</v>
      </c>
      <c r="I98" s="134" t="s">
        <v>161</v>
      </c>
      <c r="J98" s="130">
        <v>2.7</v>
      </c>
    </row>
    <row r="99" spans="1:10" ht="12.75" customHeight="1">
      <c r="A99" s="134" t="s">
        <v>246</v>
      </c>
      <c r="B99" s="134" t="s">
        <v>339</v>
      </c>
      <c r="C99" s="134" t="s">
        <v>340</v>
      </c>
      <c r="D99" s="134">
        <v>12</v>
      </c>
      <c r="E99" s="134" t="s">
        <v>1075</v>
      </c>
      <c r="F99" s="134">
        <v>1</v>
      </c>
      <c r="G99" s="134" t="s">
        <v>161</v>
      </c>
      <c r="H99" s="134">
        <v>1</v>
      </c>
      <c r="I99" s="134" t="s">
        <v>161</v>
      </c>
      <c r="J99" s="130">
        <v>1.39</v>
      </c>
    </row>
    <row r="100" spans="1:10" ht="12.75" customHeight="1">
      <c r="A100" s="135" t="s">
        <v>246</v>
      </c>
      <c r="B100" s="135" t="s">
        <v>341</v>
      </c>
      <c r="C100" s="135" t="s">
        <v>342</v>
      </c>
      <c r="D100" s="135">
        <v>12</v>
      </c>
      <c r="E100" s="135" t="s">
        <v>1075</v>
      </c>
      <c r="F100" s="135">
        <v>4</v>
      </c>
      <c r="G100" s="135" t="s">
        <v>32</v>
      </c>
      <c r="H100" s="135">
        <v>2</v>
      </c>
      <c r="I100" s="135" t="s">
        <v>32</v>
      </c>
      <c r="J100" s="133">
        <v>2.71</v>
      </c>
    </row>
    <row r="101" spans="1:10">
      <c r="A101" s="29"/>
      <c r="B101" s="28">
        <f>COUNTA(B52:B100)</f>
        <v>49</v>
      </c>
      <c r="C101" s="28"/>
      <c r="D101" s="29"/>
      <c r="E101" s="29"/>
      <c r="F101" s="28">
        <f>COUNTIF(F52:F100, "&gt;0")</f>
        <v>49</v>
      </c>
      <c r="G101" s="29"/>
      <c r="H101" s="28"/>
      <c r="I101" s="29"/>
      <c r="J101" s="131">
        <f>SUM(J52:J100)</f>
        <v>52.175000000000004</v>
      </c>
    </row>
    <row r="102" spans="1:10" ht="10.5" customHeight="1">
      <c r="A102" s="29"/>
      <c r="B102" s="28"/>
      <c r="C102" s="28"/>
      <c r="D102" s="29"/>
      <c r="E102" s="29"/>
      <c r="F102" s="28"/>
      <c r="G102" s="29"/>
      <c r="H102" s="28"/>
      <c r="I102" s="29"/>
      <c r="J102" s="131"/>
    </row>
    <row r="103" spans="1:10" ht="12.75" customHeight="1">
      <c r="A103" s="134" t="s">
        <v>343</v>
      </c>
      <c r="B103" s="134" t="s">
        <v>344</v>
      </c>
      <c r="C103" s="134" t="s">
        <v>345</v>
      </c>
      <c r="D103" s="134">
        <v>7</v>
      </c>
      <c r="E103" s="134" t="s">
        <v>1075</v>
      </c>
      <c r="F103" s="134">
        <v>31</v>
      </c>
      <c r="G103" s="134" t="s">
        <v>1076</v>
      </c>
      <c r="H103" s="134">
        <v>2</v>
      </c>
      <c r="I103" s="134" t="s">
        <v>1076</v>
      </c>
      <c r="J103" s="130">
        <v>2.0299999999999998</v>
      </c>
    </row>
    <row r="104" spans="1:10" ht="12.75" customHeight="1">
      <c r="A104" s="134" t="s">
        <v>343</v>
      </c>
      <c r="B104" s="134" t="s">
        <v>346</v>
      </c>
      <c r="C104" s="134" t="s">
        <v>347</v>
      </c>
      <c r="D104" s="134">
        <v>7</v>
      </c>
      <c r="E104" s="134" t="s">
        <v>1075</v>
      </c>
      <c r="F104" s="134">
        <v>31</v>
      </c>
      <c r="G104" s="134" t="s">
        <v>1076</v>
      </c>
      <c r="H104" s="134">
        <v>2</v>
      </c>
      <c r="I104" s="134" t="s">
        <v>1076</v>
      </c>
      <c r="J104" s="130">
        <v>0.56000000000000005</v>
      </c>
    </row>
    <row r="105" spans="1:10" ht="12.75" customHeight="1">
      <c r="A105" s="134" t="s">
        <v>343</v>
      </c>
      <c r="B105" s="134" t="s">
        <v>348</v>
      </c>
      <c r="C105" s="134" t="s">
        <v>349</v>
      </c>
      <c r="D105" s="134">
        <v>7</v>
      </c>
      <c r="E105" s="134" t="s">
        <v>1075</v>
      </c>
      <c r="F105" s="134">
        <v>31</v>
      </c>
      <c r="G105" s="134" t="s">
        <v>1076</v>
      </c>
      <c r="H105" s="134">
        <v>2</v>
      </c>
      <c r="I105" s="134" t="s">
        <v>1076</v>
      </c>
      <c r="J105" s="130">
        <v>0.28999999999999998</v>
      </c>
    </row>
    <row r="106" spans="1:10" ht="12.75" customHeight="1">
      <c r="A106" s="134" t="s">
        <v>343</v>
      </c>
      <c r="B106" s="134" t="s">
        <v>350</v>
      </c>
      <c r="C106" s="134" t="s">
        <v>351</v>
      </c>
      <c r="D106" s="134">
        <v>7</v>
      </c>
      <c r="E106" s="134" t="s">
        <v>1075</v>
      </c>
      <c r="F106" s="134">
        <v>31</v>
      </c>
      <c r="G106" s="134" t="s">
        <v>1076</v>
      </c>
      <c r="H106" s="134">
        <v>2</v>
      </c>
      <c r="I106" s="134" t="s">
        <v>1076</v>
      </c>
      <c r="J106" s="130">
        <v>0.69</v>
      </c>
    </row>
    <row r="107" spans="1:10" ht="12.75" customHeight="1">
      <c r="A107" s="134" t="s">
        <v>343</v>
      </c>
      <c r="B107" s="134" t="s">
        <v>352</v>
      </c>
      <c r="C107" s="134" t="s">
        <v>353</v>
      </c>
      <c r="D107" s="134">
        <v>7</v>
      </c>
      <c r="E107" s="134" t="s">
        <v>1075</v>
      </c>
      <c r="F107" s="134">
        <v>31</v>
      </c>
      <c r="G107" s="134" t="s">
        <v>1076</v>
      </c>
      <c r="H107" s="134">
        <v>2</v>
      </c>
      <c r="I107" s="134" t="s">
        <v>1076</v>
      </c>
      <c r="J107" s="130">
        <v>0.14000000000000001</v>
      </c>
    </row>
    <row r="108" spans="1:10" ht="12.75" customHeight="1">
      <c r="A108" s="134" t="s">
        <v>343</v>
      </c>
      <c r="B108" s="134" t="s">
        <v>354</v>
      </c>
      <c r="C108" s="134" t="s">
        <v>355</v>
      </c>
      <c r="D108" s="134">
        <v>7</v>
      </c>
      <c r="E108" s="134" t="s">
        <v>1075</v>
      </c>
      <c r="F108" s="134">
        <v>31</v>
      </c>
      <c r="G108" s="134" t="s">
        <v>1076</v>
      </c>
      <c r="H108" s="134">
        <v>2</v>
      </c>
      <c r="I108" s="134" t="s">
        <v>1076</v>
      </c>
      <c r="J108" s="130">
        <v>0.5</v>
      </c>
    </row>
    <row r="109" spans="1:10" ht="12.75" customHeight="1">
      <c r="A109" s="134" t="s">
        <v>343</v>
      </c>
      <c r="B109" s="134" t="s">
        <v>356</v>
      </c>
      <c r="C109" s="134" t="s">
        <v>357</v>
      </c>
      <c r="D109" s="134">
        <v>7</v>
      </c>
      <c r="E109" s="134" t="s">
        <v>1075</v>
      </c>
      <c r="F109" s="134">
        <v>4</v>
      </c>
      <c r="G109" s="134" t="s">
        <v>32</v>
      </c>
      <c r="H109" s="134">
        <v>2</v>
      </c>
      <c r="I109" s="134" t="s">
        <v>32</v>
      </c>
      <c r="J109" s="130">
        <v>0.5</v>
      </c>
    </row>
    <row r="110" spans="1:10" ht="12.75" customHeight="1">
      <c r="A110" s="134" t="s">
        <v>343</v>
      </c>
      <c r="B110" s="134" t="s">
        <v>358</v>
      </c>
      <c r="C110" s="134" t="s">
        <v>359</v>
      </c>
      <c r="D110" s="134">
        <v>7</v>
      </c>
      <c r="E110" s="134" t="s">
        <v>1075</v>
      </c>
      <c r="F110" s="134">
        <v>4</v>
      </c>
      <c r="G110" s="134" t="s">
        <v>32</v>
      </c>
      <c r="H110" s="134">
        <v>2</v>
      </c>
      <c r="I110" s="134" t="s">
        <v>32</v>
      </c>
      <c r="J110" s="130">
        <v>0.5</v>
      </c>
    </row>
    <row r="111" spans="1:10" ht="12.75" customHeight="1">
      <c r="A111" s="134" t="s">
        <v>343</v>
      </c>
      <c r="B111" s="134" t="s">
        <v>360</v>
      </c>
      <c r="C111" s="134" t="s">
        <v>361</v>
      </c>
      <c r="D111" s="134">
        <v>7</v>
      </c>
      <c r="E111" s="134" t="s">
        <v>1075</v>
      </c>
      <c r="F111" s="134">
        <v>4</v>
      </c>
      <c r="G111" s="134" t="s">
        <v>1076</v>
      </c>
      <c r="H111" s="134">
        <v>2</v>
      </c>
      <c r="I111" s="134" t="s">
        <v>1076</v>
      </c>
      <c r="J111" s="130">
        <v>0.74</v>
      </c>
    </row>
    <row r="112" spans="1:10" ht="12.75" customHeight="1">
      <c r="A112" s="134" t="s">
        <v>343</v>
      </c>
      <c r="B112" s="134" t="s">
        <v>362</v>
      </c>
      <c r="C112" s="134" t="s">
        <v>363</v>
      </c>
      <c r="D112" s="134">
        <v>7</v>
      </c>
      <c r="E112" s="134" t="s">
        <v>1075</v>
      </c>
      <c r="F112" s="134">
        <v>31</v>
      </c>
      <c r="G112" s="134" t="s">
        <v>1076</v>
      </c>
      <c r="H112" s="134">
        <v>2</v>
      </c>
      <c r="I112" s="134" t="s">
        <v>1076</v>
      </c>
      <c r="J112" s="130">
        <v>1.57</v>
      </c>
    </row>
    <row r="113" spans="1:10" ht="12.75" customHeight="1">
      <c r="A113" s="134" t="s">
        <v>343</v>
      </c>
      <c r="B113" s="134" t="s">
        <v>364</v>
      </c>
      <c r="C113" s="134" t="s">
        <v>365</v>
      </c>
      <c r="D113" s="134">
        <v>7</v>
      </c>
      <c r="E113" s="134" t="s">
        <v>1075</v>
      </c>
      <c r="F113" s="134">
        <v>31</v>
      </c>
      <c r="G113" s="134" t="s">
        <v>1076</v>
      </c>
      <c r="H113" s="134">
        <v>2</v>
      </c>
      <c r="I113" s="134" t="s">
        <v>1076</v>
      </c>
      <c r="J113" s="130">
        <v>1.69</v>
      </c>
    </row>
    <row r="114" spans="1:10" ht="12.75" customHeight="1">
      <c r="A114" s="134" t="s">
        <v>343</v>
      </c>
      <c r="B114" s="134" t="s">
        <v>366</v>
      </c>
      <c r="C114" s="134" t="s">
        <v>367</v>
      </c>
      <c r="D114" s="134">
        <v>7</v>
      </c>
      <c r="E114" s="134" t="s">
        <v>1075</v>
      </c>
      <c r="F114" s="134">
        <v>31</v>
      </c>
      <c r="G114" s="134" t="s">
        <v>1076</v>
      </c>
      <c r="H114" s="134">
        <v>2</v>
      </c>
      <c r="I114" s="134" t="s">
        <v>1076</v>
      </c>
      <c r="J114" s="130">
        <v>5.19</v>
      </c>
    </row>
    <row r="115" spans="1:10" ht="12.75" customHeight="1">
      <c r="A115" s="134" t="s">
        <v>343</v>
      </c>
      <c r="B115" s="134" t="s">
        <v>368</v>
      </c>
      <c r="C115" s="134" t="s">
        <v>369</v>
      </c>
      <c r="D115" s="134">
        <v>7</v>
      </c>
      <c r="E115" s="134" t="s">
        <v>1075</v>
      </c>
      <c r="F115" s="134">
        <v>4</v>
      </c>
      <c r="G115" s="134" t="s">
        <v>1076</v>
      </c>
      <c r="H115" s="134">
        <v>2</v>
      </c>
      <c r="I115" s="134" t="s">
        <v>1076</v>
      </c>
      <c r="J115" s="130">
        <v>0.5</v>
      </c>
    </row>
    <row r="116" spans="1:10" ht="12.75" customHeight="1">
      <c r="A116" s="134" t="s">
        <v>343</v>
      </c>
      <c r="B116" s="134" t="s">
        <v>370</v>
      </c>
      <c r="C116" s="134" t="s">
        <v>371</v>
      </c>
      <c r="D116" s="134">
        <v>7</v>
      </c>
      <c r="E116" s="134" t="s">
        <v>1075</v>
      </c>
      <c r="F116" s="134">
        <v>31</v>
      </c>
      <c r="G116" s="134" t="s">
        <v>1076</v>
      </c>
      <c r="H116" s="134">
        <v>2</v>
      </c>
      <c r="I116" s="134" t="s">
        <v>1076</v>
      </c>
      <c r="J116" s="130">
        <v>0.8</v>
      </c>
    </row>
    <row r="117" spans="1:10" ht="12.75" customHeight="1">
      <c r="A117" s="134" t="s">
        <v>343</v>
      </c>
      <c r="B117" s="134" t="s">
        <v>372</v>
      </c>
      <c r="C117" s="134" t="s">
        <v>373</v>
      </c>
      <c r="D117" s="134">
        <v>7</v>
      </c>
      <c r="E117" s="134" t="s">
        <v>1075</v>
      </c>
      <c r="F117" s="134">
        <v>31</v>
      </c>
      <c r="G117" s="134" t="s">
        <v>1076</v>
      </c>
      <c r="H117" s="134">
        <v>2</v>
      </c>
      <c r="I117" s="134" t="s">
        <v>1076</v>
      </c>
      <c r="J117" s="130">
        <v>0.3</v>
      </c>
    </row>
    <row r="118" spans="1:10" ht="12.75" customHeight="1">
      <c r="A118" s="134" t="s">
        <v>343</v>
      </c>
      <c r="B118" s="134" t="s">
        <v>374</v>
      </c>
      <c r="C118" s="134" t="s">
        <v>375</v>
      </c>
      <c r="D118" s="134">
        <v>7</v>
      </c>
      <c r="E118" s="134" t="s">
        <v>1075</v>
      </c>
      <c r="F118" s="134">
        <v>31</v>
      </c>
      <c r="G118" s="134" t="s">
        <v>1076</v>
      </c>
      <c r="H118" s="134">
        <v>2</v>
      </c>
      <c r="I118" s="134" t="s">
        <v>1076</v>
      </c>
      <c r="J118" s="130">
        <v>0.54</v>
      </c>
    </row>
    <row r="119" spans="1:10" ht="12.75" customHeight="1">
      <c r="A119" s="134" t="s">
        <v>343</v>
      </c>
      <c r="B119" s="134" t="s">
        <v>376</v>
      </c>
      <c r="C119" s="134" t="s">
        <v>377</v>
      </c>
      <c r="D119" s="134">
        <v>7</v>
      </c>
      <c r="E119" s="134" t="s">
        <v>1075</v>
      </c>
      <c r="F119" s="134">
        <v>31</v>
      </c>
      <c r="G119" s="134" t="s">
        <v>1076</v>
      </c>
      <c r="H119" s="134">
        <v>2</v>
      </c>
      <c r="I119" s="134" t="s">
        <v>1076</v>
      </c>
      <c r="J119" s="130">
        <v>0.41</v>
      </c>
    </row>
    <row r="120" spans="1:10" ht="12.75" customHeight="1">
      <c r="A120" s="134" t="s">
        <v>343</v>
      </c>
      <c r="B120" s="134" t="s">
        <v>378</v>
      </c>
      <c r="C120" s="134" t="s">
        <v>379</v>
      </c>
      <c r="D120" s="134">
        <v>7</v>
      </c>
      <c r="E120" s="134" t="s">
        <v>1075</v>
      </c>
      <c r="F120" s="134">
        <v>4</v>
      </c>
      <c r="G120" s="134" t="s">
        <v>32</v>
      </c>
      <c r="H120" s="134">
        <v>2</v>
      </c>
      <c r="I120" s="134" t="s">
        <v>32</v>
      </c>
      <c r="J120" s="130">
        <v>0.41</v>
      </c>
    </row>
    <row r="121" spans="1:10" ht="12.75" customHeight="1">
      <c r="A121" s="134" t="s">
        <v>343</v>
      </c>
      <c r="B121" s="134" t="s">
        <v>380</v>
      </c>
      <c r="C121" s="134" t="s">
        <v>381</v>
      </c>
      <c r="D121" s="134">
        <v>7</v>
      </c>
      <c r="E121" s="134" t="s">
        <v>1075</v>
      </c>
      <c r="F121" s="134">
        <v>4</v>
      </c>
      <c r="G121" s="134" t="s">
        <v>32</v>
      </c>
      <c r="H121" s="134">
        <v>2</v>
      </c>
      <c r="I121" s="134" t="s">
        <v>32</v>
      </c>
      <c r="J121" s="130">
        <v>0.41</v>
      </c>
    </row>
    <row r="122" spans="1:10" ht="12.75" customHeight="1">
      <c r="A122" s="134" t="s">
        <v>343</v>
      </c>
      <c r="B122" s="134" t="s">
        <v>382</v>
      </c>
      <c r="C122" s="134" t="s">
        <v>383</v>
      </c>
      <c r="D122" s="134">
        <v>7</v>
      </c>
      <c r="E122" s="134" t="s">
        <v>1075</v>
      </c>
      <c r="F122" s="134">
        <v>31</v>
      </c>
      <c r="G122" s="134" t="s">
        <v>1076</v>
      </c>
      <c r="H122" s="134">
        <v>2</v>
      </c>
      <c r="I122" s="134" t="s">
        <v>1076</v>
      </c>
      <c r="J122" s="130">
        <v>0.16</v>
      </c>
    </row>
    <row r="123" spans="1:10" ht="12.75" customHeight="1">
      <c r="A123" s="134" t="s">
        <v>343</v>
      </c>
      <c r="B123" s="134" t="s">
        <v>384</v>
      </c>
      <c r="C123" s="134" t="s">
        <v>385</v>
      </c>
      <c r="D123" s="134">
        <v>7</v>
      </c>
      <c r="E123" s="134" t="s">
        <v>1075</v>
      </c>
      <c r="F123" s="134">
        <v>31</v>
      </c>
      <c r="G123" s="134" t="s">
        <v>1076</v>
      </c>
      <c r="H123" s="134">
        <v>2</v>
      </c>
      <c r="I123" s="134" t="s">
        <v>1076</v>
      </c>
      <c r="J123" s="130">
        <v>0.44</v>
      </c>
    </row>
    <row r="124" spans="1:10" ht="12.75" customHeight="1">
      <c r="A124" s="134" t="s">
        <v>343</v>
      </c>
      <c r="B124" s="134" t="s">
        <v>386</v>
      </c>
      <c r="C124" s="134" t="s">
        <v>387</v>
      </c>
      <c r="D124" s="134">
        <v>7</v>
      </c>
      <c r="E124" s="134" t="s">
        <v>1075</v>
      </c>
      <c r="F124" s="134">
        <v>4</v>
      </c>
      <c r="G124" s="134" t="s">
        <v>32</v>
      </c>
      <c r="H124" s="134">
        <v>2</v>
      </c>
      <c r="I124" s="134" t="s">
        <v>32</v>
      </c>
      <c r="J124" s="130">
        <v>0.44</v>
      </c>
    </row>
    <row r="125" spans="1:10" ht="12.75" customHeight="1">
      <c r="A125" s="134" t="s">
        <v>343</v>
      </c>
      <c r="B125" s="134" t="s">
        <v>388</v>
      </c>
      <c r="C125" s="134" t="s">
        <v>389</v>
      </c>
      <c r="D125" s="134">
        <v>7</v>
      </c>
      <c r="E125" s="134" t="s">
        <v>1075</v>
      </c>
      <c r="F125" s="134">
        <v>4</v>
      </c>
      <c r="G125" s="134" t="s">
        <v>32</v>
      </c>
      <c r="H125" s="134">
        <v>2</v>
      </c>
      <c r="I125" s="134" t="s">
        <v>32</v>
      </c>
      <c r="J125" s="130">
        <v>0.44</v>
      </c>
    </row>
    <row r="126" spans="1:10" ht="12.75" customHeight="1">
      <c r="A126" s="134" t="s">
        <v>343</v>
      </c>
      <c r="B126" s="134" t="s">
        <v>390</v>
      </c>
      <c r="C126" s="134" t="s">
        <v>391</v>
      </c>
      <c r="D126" s="134">
        <v>7</v>
      </c>
      <c r="E126" s="134" t="s">
        <v>1075</v>
      </c>
      <c r="F126" s="134">
        <v>31</v>
      </c>
      <c r="G126" s="134" t="s">
        <v>1076</v>
      </c>
      <c r="H126" s="134">
        <v>2</v>
      </c>
      <c r="I126" s="134" t="s">
        <v>1076</v>
      </c>
      <c r="J126" s="130">
        <v>0.08</v>
      </c>
    </row>
    <row r="127" spans="1:10" ht="12.75" customHeight="1">
      <c r="A127" s="134" t="s">
        <v>343</v>
      </c>
      <c r="B127" s="134" t="s">
        <v>392</v>
      </c>
      <c r="C127" s="134" t="s">
        <v>393</v>
      </c>
      <c r="D127" s="134">
        <v>7</v>
      </c>
      <c r="E127" s="134" t="s">
        <v>1075</v>
      </c>
      <c r="F127" s="134">
        <v>4</v>
      </c>
      <c r="G127" s="134" t="s">
        <v>1076</v>
      </c>
      <c r="H127" s="134">
        <v>2</v>
      </c>
      <c r="I127" s="134" t="s">
        <v>1076</v>
      </c>
      <c r="J127" s="130">
        <v>1.1399999999999999</v>
      </c>
    </row>
    <row r="128" spans="1:10" ht="12.75" customHeight="1">
      <c r="A128" s="134" t="s">
        <v>343</v>
      </c>
      <c r="B128" s="134" t="s">
        <v>394</v>
      </c>
      <c r="C128" s="134" t="s">
        <v>395</v>
      </c>
      <c r="D128" s="134">
        <v>7</v>
      </c>
      <c r="E128" s="134" t="s">
        <v>1075</v>
      </c>
      <c r="F128" s="134">
        <v>31</v>
      </c>
      <c r="G128" s="134" t="s">
        <v>1076</v>
      </c>
      <c r="H128" s="134">
        <v>2</v>
      </c>
      <c r="I128" s="134" t="s">
        <v>1076</v>
      </c>
      <c r="J128" s="130">
        <v>2.75</v>
      </c>
    </row>
    <row r="129" spans="1:10" ht="12.75" customHeight="1">
      <c r="A129" s="134" t="s">
        <v>343</v>
      </c>
      <c r="B129" s="134" t="s">
        <v>396</v>
      </c>
      <c r="C129" s="134" t="s">
        <v>397</v>
      </c>
      <c r="D129" s="134">
        <v>7</v>
      </c>
      <c r="E129" s="134" t="s">
        <v>1075</v>
      </c>
      <c r="F129" s="134">
        <v>4</v>
      </c>
      <c r="G129" s="134" t="s">
        <v>32</v>
      </c>
      <c r="H129" s="134">
        <v>2</v>
      </c>
      <c r="I129" s="134" t="s">
        <v>32</v>
      </c>
      <c r="J129" s="130">
        <v>2.75</v>
      </c>
    </row>
    <row r="130" spans="1:10" ht="12.75" customHeight="1">
      <c r="A130" s="135" t="s">
        <v>343</v>
      </c>
      <c r="B130" s="135" t="s">
        <v>398</v>
      </c>
      <c r="C130" s="135" t="s">
        <v>399</v>
      </c>
      <c r="D130" s="135">
        <v>7</v>
      </c>
      <c r="E130" s="135" t="s">
        <v>1075</v>
      </c>
      <c r="F130" s="135">
        <v>4</v>
      </c>
      <c r="G130" s="135" t="s">
        <v>32</v>
      </c>
      <c r="H130" s="135">
        <v>2</v>
      </c>
      <c r="I130" s="135" t="s">
        <v>32</v>
      </c>
      <c r="J130" s="133">
        <v>2.75</v>
      </c>
    </row>
    <row r="131" spans="1:10">
      <c r="A131" s="29"/>
      <c r="B131" s="28">
        <f>COUNTA(B103:B130)</f>
        <v>28</v>
      </c>
      <c r="C131" s="28"/>
      <c r="D131" s="29"/>
      <c r="E131" s="29"/>
      <c r="F131" s="28">
        <f>COUNTIF(F103:F130, "&gt;0")</f>
        <v>28</v>
      </c>
      <c r="G131" s="29"/>
      <c r="H131" s="28"/>
      <c r="I131" s="29"/>
      <c r="J131" s="131">
        <f>SUM(J103:J130)</f>
        <v>28.720000000000006</v>
      </c>
    </row>
    <row r="132" spans="1:10" ht="10.5" customHeight="1">
      <c r="A132" s="29"/>
      <c r="B132" s="28"/>
      <c r="C132" s="28"/>
      <c r="D132" s="29"/>
      <c r="E132" s="29"/>
      <c r="F132" s="28"/>
      <c r="G132" s="29"/>
      <c r="H132" s="28"/>
      <c r="I132" s="29"/>
      <c r="J132" s="131"/>
    </row>
    <row r="133" spans="1:10" ht="12.75" customHeight="1">
      <c r="A133" s="134" t="s">
        <v>400</v>
      </c>
      <c r="B133" s="134" t="s">
        <v>401</v>
      </c>
      <c r="C133" s="134" t="s">
        <v>402</v>
      </c>
      <c r="D133" s="134">
        <v>7</v>
      </c>
      <c r="E133" s="134" t="s">
        <v>1075</v>
      </c>
      <c r="F133" s="134">
        <v>4</v>
      </c>
      <c r="G133" s="134" t="s">
        <v>1076</v>
      </c>
      <c r="H133" s="134">
        <v>2</v>
      </c>
      <c r="I133" s="134" t="s">
        <v>1076</v>
      </c>
      <c r="J133" s="130">
        <v>0.11</v>
      </c>
    </row>
    <row r="134" spans="1:10" ht="12.75" customHeight="1">
      <c r="A134" s="134" t="s">
        <v>400</v>
      </c>
      <c r="B134" s="134" t="s">
        <v>403</v>
      </c>
      <c r="C134" s="134" t="s">
        <v>404</v>
      </c>
      <c r="D134" s="134">
        <v>7</v>
      </c>
      <c r="E134" s="134" t="s">
        <v>1075</v>
      </c>
      <c r="F134" s="134">
        <v>4</v>
      </c>
      <c r="G134" s="134" t="s">
        <v>1076</v>
      </c>
      <c r="H134" s="134">
        <v>2</v>
      </c>
      <c r="I134" s="134" t="s">
        <v>1076</v>
      </c>
      <c r="J134" s="130">
        <v>0.42</v>
      </c>
    </row>
    <row r="135" spans="1:10" ht="12.75" customHeight="1">
      <c r="A135" s="134" t="s">
        <v>400</v>
      </c>
      <c r="B135" s="134" t="s">
        <v>405</v>
      </c>
      <c r="C135" s="134" t="s">
        <v>406</v>
      </c>
      <c r="D135" s="134">
        <v>7</v>
      </c>
      <c r="E135" s="134" t="s">
        <v>1075</v>
      </c>
      <c r="F135" s="134">
        <v>4</v>
      </c>
      <c r="G135" s="134" t="s">
        <v>1076</v>
      </c>
      <c r="H135" s="134">
        <v>2</v>
      </c>
      <c r="I135" s="134" t="s">
        <v>1076</v>
      </c>
      <c r="J135" s="130">
        <v>0.31</v>
      </c>
    </row>
    <row r="136" spans="1:10" ht="12.75" customHeight="1">
      <c r="A136" s="134" t="s">
        <v>400</v>
      </c>
      <c r="B136" s="134" t="s">
        <v>407</v>
      </c>
      <c r="C136" s="134" t="s">
        <v>408</v>
      </c>
      <c r="D136" s="134">
        <v>7</v>
      </c>
      <c r="E136" s="134" t="s">
        <v>1075</v>
      </c>
      <c r="F136" s="134">
        <v>31</v>
      </c>
      <c r="G136" s="134" t="s">
        <v>1076</v>
      </c>
      <c r="H136" s="134">
        <v>2</v>
      </c>
      <c r="I136" s="134" t="s">
        <v>1076</v>
      </c>
      <c r="J136" s="130">
        <v>0.63</v>
      </c>
    </row>
    <row r="137" spans="1:10" ht="12.75" customHeight="1">
      <c r="A137" s="134" t="s">
        <v>400</v>
      </c>
      <c r="B137" s="134" t="s">
        <v>409</v>
      </c>
      <c r="C137" s="134" t="s">
        <v>410</v>
      </c>
      <c r="D137" s="134">
        <v>7</v>
      </c>
      <c r="E137" s="134" t="s">
        <v>1075</v>
      </c>
      <c r="F137" s="134">
        <v>31</v>
      </c>
      <c r="G137" s="134" t="s">
        <v>1076</v>
      </c>
      <c r="H137" s="134">
        <v>2</v>
      </c>
      <c r="I137" s="134" t="s">
        <v>1076</v>
      </c>
      <c r="J137" s="130">
        <v>0.14000000000000001</v>
      </c>
    </row>
    <row r="138" spans="1:10" ht="12.75" customHeight="1">
      <c r="A138" s="134" t="s">
        <v>400</v>
      </c>
      <c r="B138" s="134" t="s">
        <v>411</v>
      </c>
      <c r="C138" s="134" t="s">
        <v>412</v>
      </c>
      <c r="D138" s="134">
        <v>7</v>
      </c>
      <c r="E138" s="134" t="s">
        <v>1075</v>
      </c>
      <c r="F138" s="134">
        <v>4</v>
      </c>
      <c r="G138" s="134" t="s">
        <v>32</v>
      </c>
      <c r="H138" s="134">
        <v>2</v>
      </c>
      <c r="I138" s="134" t="s">
        <v>32</v>
      </c>
      <c r="J138" s="130">
        <v>1.2</v>
      </c>
    </row>
    <row r="139" spans="1:10" ht="12.75" customHeight="1">
      <c r="A139" s="134" t="s">
        <v>400</v>
      </c>
      <c r="B139" s="134" t="s">
        <v>413</v>
      </c>
      <c r="C139" s="134" t="s">
        <v>414</v>
      </c>
      <c r="D139" s="134">
        <v>7</v>
      </c>
      <c r="E139" s="134" t="s">
        <v>1075</v>
      </c>
      <c r="F139" s="134">
        <v>4</v>
      </c>
      <c r="G139" s="134" t="s">
        <v>32</v>
      </c>
      <c r="H139" s="134">
        <v>2</v>
      </c>
      <c r="I139" s="134" t="s">
        <v>32</v>
      </c>
      <c r="J139" s="130">
        <v>0.38</v>
      </c>
    </row>
    <row r="140" spans="1:10" ht="12.75" customHeight="1">
      <c r="A140" s="134" t="s">
        <v>400</v>
      </c>
      <c r="B140" s="134" t="s">
        <v>415</v>
      </c>
      <c r="C140" s="134" t="s">
        <v>416</v>
      </c>
      <c r="D140" s="134">
        <v>7</v>
      </c>
      <c r="E140" s="134" t="s">
        <v>1075</v>
      </c>
      <c r="F140" s="134">
        <v>4</v>
      </c>
      <c r="G140" s="134" t="s">
        <v>1076</v>
      </c>
      <c r="H140" s="134">
        <v>2</v>
      </c>
      <c r="I140" s="134" t="s">
        <v>1076</v>
      </c>
      <c r="J140" s="130">
        <v>0.71</v>
      </c>
    </row>
    <row r="141" spans="1:10" ht="12.75" customHeight="1">
      <c r="A141" s="134" t="s">
        <v>400</v>
      </c>
      <c r="B141" s="134" t="s">
        <v>417</v>
      </c>
      <c r="C141" s="134" t="s">
        <v>418</v>
      </c>
      <c r="D141" s="134">
        <v>7</v>
      </c>
      <c r="E141" s="134" t="s">
        <v>1075</v>
      </c>
      <c r="F141" s="134">
        <v>31</v>
      </c>
      <c r="G141" s="134" t="s">
        <v>1076</v>
      </c>
      <c r="H141" s="134">
        <v>2</v>
      </c>
      <c r="I141" s="134" t="s">
        <v>1076</v>
      </c>
      <c r="J141" s="130">
        <v>0.13</v>
      </c>
    </row>
    <row r="142" spans="1:10" ht="12.75" customHeight="1">
      <c r="A142" s="134" t="s">
        <v>400</v>
      </c>
      <c r="B142" s="134" t="s">
        <v>419</v>
      </c>
      <c r="C142" s="134" t="s">
        <v>420</v>
      </c>
      <c r="D142" s="134">
        <v>7</v>
      </c>
      <c r="E142" s="134" t="s">
        <v>1075</v>
      </c>
      <c r="F142" s="134">
        <v>4</v>
      </c>
      <c r="G142" s="134" t="s">
        <v>1076</v>
      </c>
      <c r="H142" s="134">
        <v>2</v>
      </c>
      <c r="I142" s="134" t="s">
        <v>1076</v>
      </c>
      <c r="J142" s="130">
        <v>1.35</v>
      </c>
    </row>
    <row r="143" spans="1:10" ht="12.75" customHeight="1">
      <c r="A143" s="134" t="s">
        <v>400</v>
      </c>
      <c r="B143" s="134" t="s">
        <v>421</v>
      </c>
      <c r="C143" s="134" t="s">
        <v>422</v>
      </c>
      <c r="D143" s="134">
        <v>7</v>
      </c>
      <c r="E143" s="134" t="s">
        <v>1075</v>
      </c>
      <c r="F143" s="134">
        <v>4</v>
      </c>
      <c r="G143" s="134" t="s">
        <v>1076</v>
      </c>
      <c r="H143" s="134">
        <v>2</v>
      </c>
      <c r="I143" s="134" t="s">
        <v>1076</v>
      </c>
      <c r="J143" s="130">
        <v>0.13</v>
      </c>
    </row>
    <row r="144" spans="1:10" ht="12.75" customHeight="1">
      <c r="A144" s="134" t="s">
        <v>400</v>
      </c>
      <c r="B144" s="134" t="s">
        <v>423</v>
      </c>
      <c r="C144" s="134" t="s">
        <v>424</v>
      </c>
      <c r="D144" s="134">
        <v>7</v>
      </c>
      <c r="E144" s="134" t="s">
        <v>1075</v>
      </c>
      <c r="F144" s="134">
        <v>31</v>
      </c>
      <c r="G144" s="134" t="s">
        <v>1076</v>
      </c>
      <c r="H144" s="134">
        <v>2</v>
      </c>
      <c r="I144" s="134" t="s">
        <v>1076</v>
      </c>
      <c r="J144" s="130">
        <v>1.1299999999999999</v>
      </c>
    </row>
    <row r="145" spans="1:10" ht="12.75" customHeight="1">
      <c r="A145" s="134" t="s">
        <v>400</v>
      </c>
      <c r="B145" s="134" t="s">
        <v>425</v>
      </c>
      <c r="C145" s="134" t="s">
        <v>426</v>
      </c>
      <c r="D145" s="134">
        <v>7</v>
      </c>
      <c r="E145" s="134" t="s">
        <v>1075</v>
      </c>
      <c r="F145" s="134">
        <v>4</v>
      </c>
      <c r="G145" s="134" t="s">
        <v>1076</v>
      </c>
      <c r="H145" s="134">
        <v>2</v>
      </c>
      <c r="I145" s="134" t="s">
        <v>1076</v>
      </c>
      <c r="J145" s="130">
        <v>4.0599999999999996</v>
      </c>
    </row>
    <row r="146" spans="1:10" ht="12.75" customHeight="1">
      <c r="A146" s="134" t="s">
        <v>400</v>
      </c>
      <c r="B146" s="134" t="s">
        <v>427</v>
      </c>
      <c r="C146" s="134" t="s">
        <v>428</v>
      </c>
      <c r="D146" s="134">
        <v>7</v>
      </c>
      <c r="E146" s="134" t="s">
        <v>1075</v>
      </c>
      <c r="F146" s="134">
        <v>4</v>
      </c>
      <c r="G146" s="134" t="s">
        <v>1076</v>
      </c>
      <c r="H146" s="134">
        <v>2</v>
      </c>
      <c r="I146" s="134" t="s">
        <v>1076</v>
      </c>
      <c r="J146" s="130">
        <v>0.48</v>
      </c>
    </row>
    <row r="147" spans="1:10" ht="12.75" customHeight="1">
      <c r="A147" s="134" t="s">
        <v>400</v>
      </c>
      <c r="B147" s="134" t="s">
        <v>429</v>
      </c>
      <c r="C147" s="134" t="s">
        <v>430</v>
      </c>
      <c r="D147" s="134">
        <v>7</v>
      </c>
      <c r="E147" s="134" t="s">
        <v>1075</v>
      </c>
      <c r="F147" s="134">
        <v>4</v>
      </c>
      <c r="G147" s="134" t="s">
        <v>1076</v>
      </c>
      <c r="H147" s="134">
        <v>2</v>
      </c>
      <c r="I147" s="134" t="s">
        <v>1076</v>
      </c>
      <c r="J147" s="130">
        <v>0.39</v>
      </c>
    </row>
    <row r="148" spans="1:10" ht="12.75" customHeight="1">
      <c r="A148" s="134" t="s">
        <v>400</v>
      </c>
      <c r="B148" s="134" t="s">
        <v>431</v>
      </c>
      <c r="C148" s="134" t="s">
        <v>432</v>
      </c>
      <c r="D148" s="134">
        <v>12</v>
      </c>
      <c r="E148" s="134" t="s">
        <v>1075</v>
      </c>
      <c r="F148" s="134">
        <v>31</v>
      </c>
      <c r="G148" s="134" t="s">
        <v>1076</v>
      </c>
      <c r="H148" s="134">
        <v>2</v>
      </c>
      <c r="I148" s="134" t="s">
        <v>1076</v>
      </c>
      <c r="J148" s="130">
        <v>0.17</v>
      </c>
    </row>
    <row r="149" spans="1:10" ht="12.75" customHeight="1">
      <c r="A149" s="134" t="s">
        <v>400</v>
      </c>
      <c r="B149" s="134" t="s">
        <v>433</v>
      </c>
      <c r="C149" s="134" t="s">
        <v>434</v>
      </c>
      <c r="D149" s="134">
        <v>7</v>
      </c>
      <c r="E149" s="134" t="s">
        <v>1075</v>
      </c>
      <c r="F149" s="134">
        <v>4</v>
      </c>
      <c r="G149" s="134" t="s">
        <v>1076</v>
      </c>
      <c r="H149" s="134">
        <v>2</v>
      </c>
      <c r="I149" s="134" t="s">
        <v>1076</v>
      </c>
      <c r="J149" s="130">
        <v>0.04</v>
      </c>
    </row>
    <row r="150" spans="1:10" ht="12.75" customHeight="1">
      <c r="A150" s="134" t="s">
        <v>400</v>
      </c>
      <c r="B150" s="134" t="s">
        <v>435</v>
      </c>
      <c r="C150" s="134" t="s">
        <v>436</v>
      </c>
      <c r="D150" s="134">
        <v>7</v>
      </c>
      <c r="E150" s="134" t="s">
        <v>1075</v>
      </c>
      <c r="F150" s="134">
        <v>4</v>
      </c>
      <c r="G150" s="134" t="s">
        <v>1076</v>
      </c>
      <c r="H150" s="134">
        <v>2</v>
      </c>
      <c r="I150" s="134" t="s">
        <v>1076</v>
      </c>
      <c r="J150" s="130">
        <v>0.17</v>
      </c>
    </row>
    <row r="151" spans="1:10" ht="12.75" customHeight="1">
      <c r="A151" s="134" t="s">
        <v>400</v>
      </c>
      <c r="B151" s="134" t="s">
        <v>437</v>
      </c>
      <c r="C151" s="134" t="s">
        <v>438</v>
      </c>
      <c r="D151" s="134">
        <v>7</v>
      </c>
      <c r="E151" s="134" t="s">
        <v>1075</v>
      </c>
      <c r="F151" s="134">
        <v>4</v>
      </c>
      <c r="G151" s="134" t="s">
        <v>1076</v>
      </c>
      <c r="H151" s="134">
        <v>2</v>
      </c>
      <c r="I151" s="134" t="s">
        <v>1076</v>
      </c>
      <c r="J151" s="130">
        <v>3.77</v>
      </c>
    </row>
    <row r="152" spans="1:10" ht="12.75" customHeight="1">
      <c r="A152" s="134" t="s">
        <v>400</v>
      </c>
      <c r="B152" s="134" t="s">
        <v>439</v>
      </c>
      <c r="C152" s="134" t="s">
        <v>440</v>
      </c>
      <c r="D152" s="134">
        <v>7</v>
      </c>
      <c r="E152" s="134" t="s">
        <v>1075</v>
      </c>
      <c r="F152" s="134">
        <v>31</v>
      </c>
      <c r="G152" s="134" t="s">
        <v>1076</v>
      </c>
      <c r="H152" s="134">
        <v>2</v>
      </c>
      <c r="I152" s="134" t="s">
        <v>1076</v>
      </c>
      <c r="J152" s="130">
        <v>0.28000000000000003</v>
      </c>
    </row>
    <row r="153" spans="1:10" ht="12.75" customHeight="1">
      <c r="A153" s="135" t="s">
        <v>400</v>
      </c>
      <c r="B153" s="135" t="s">
        <v>441</v>
      </c>
      <c r="C153" s="135" t="s">
        <v>442</v>
      </c>
      <c r="D153" s="135">
        <v>7</v>
      </c>
      <c r="E153" s="135" t="s">
        <v>1075</v>
      </c>
      <c r="F153" s="135">
        <v>4</v>
      </c>
      <c r="G153" s="135" t="s">
        <v>1076</v>
      </c>
      <c r="H153" s="135">
        <v>2</v>
      </c>
      <c r="I153" s="135" t="s">
        <v>1076</v>
      </c>
      <c r="J153" s="133">
        <v>0.26</v>
      </c>
    </row>
    <row r="154" spans="1:10">
      <c r="A154" s="29"/>
      <c r="B154" s="28">
        <f>COUNTA(B133:B153)</f>
        <v>21</v>
      </c>
      <c r="C154" s="28"/>
      <c r="D154" s="29"/>
      <c r="E154" s="29"/>
      <c r="F154" s="28">
        <f>COUNTIF(F133:F153, "&gt;0")</f>
        <v>21</v>
      </c>
      <c r="G154" s="29"/>
      <c r="H154" s="28"/>
      <c r="I154" s="29"/>
      <c r="J154" s="131">
        <f>SUM(J133:J153)</f>
        <v>16.259999999999998</v>
      </c>
    </row>
    <row r="155" spans="1:10" ht="10.5" customHeight="1">
      <c r="A155" s="29"/>
      <c r="B155" s="28"/>
      <c r="C155" s="28"/>
      <c r="D155" s="29"/>
      <c r="E155" s="29"/>
      <c r="F155" s="28"/>
      <c r="G155" s="29"/>
      <c r="H155" s="28"/>
      <c r="I155" s="29"/>
      <c r="J155" s="131"/>
    </row>
    <row r="156" spans="1:10" ht="12.75" customHeight="1">
      <c r="A156" s="134" t="s">
        <v>443</v>
      </c>
      <c r="B156" s="134" t="s">
        <v>444</v>
      </c>
      <c r="C156" s="134" t="s">
        <v>445</v>
      </c>
      <c r="D156" s="134">
        <v>7</v>
      </c>
      <c r="E156" s="134" t="s">
        <v>1075</v>
      </c>
      <c r="F156" s="134">
        <v>4</v>
      </c>
      <c r="G156" s="134" t="s">
        <v>1076</v>
      </c>
      <c r="H156" s="134">
        <v>2</v>
      </c>
      <c r="I156" s="134" t="s">
        <v>1076</v>
      </c>
      <c r="J156" s="130">
        <v>2.7</v>
      </c>
    </row>
    <row r="157" spans="1:10" ht="12.75" customHeight="1">
      <c r="A157" s="134" t="s">
        <v>443</v>
      </c>
      <c r="B157" s="134" t="s">
        <v>446</v>
      </c>
      <c r="C157" s="134" t="s">
        <v>447</v>
      </c>
      <c r="D157" s="134">
        <v>7</v>
      </c>
      <c r="E157" s="134" t="s">
        <v>1075</v>
      </c>
      <c r="F157" s="134">
        <v>31</v>
      </c>
      <c r="G157" s="134" t="s">
        <v>1076</v>
      </c>
      <c r="H157" s="134">
        <v>2</v>
      </c>
      <c r="I157" s="134" t="s">
        <v>1076</v>
      </c>
      <c r="J157" s="130">
        <v>1.24</v>
      </c>
    </row>
    <row r="158" spans="1:10" ht="12.75" customHeight="1">
      <c r="A158" s="134" t="s">
        <v>443</v>
      </c>
      <c r="B158" s="134" t="s">
        <v>448</v>
      </c>
      <c r="C158" s="134" t="s">
        <v>449</v>
      </c>
      <c r="D158" s="134">
        <v>7</v>
      </c>
      <c r="E158" s="134" t="s">
        <v>1075</v>
      </c>
      <c r="F158" s="134">
        <v>31</v>
      </c>
      <c r="G158" s="134" t="s">
        <v>1076</v>
      </c>
      <c r="H158" s="134">
        <v>2</v>
      </c>
      <c r="I158" s="134" t="s">
        <v>1076</v>
      </c>
      <c r="J158" s="130">
        <v>0.91</v>
      </c>
    </row>
    <row r="159" spans="1:10" ht="12.75" customHeight="1">
      <c r="A159" s="134" t="s">
        <v>443</v>
      </c>
      <c r="B159" s="134" t="s">
        <v>450</v>
      </c>
      <c r="C159" s="134" t="s">
        <v>451</v>
      </c>
      <c r="D159" s="134">
        <v>7</v>
      </c>
      <c r="E159" s="134" t="s">
        <v>1075</v>
      </c>
      <c r="F159" s="134">
        <v>4</v>
      </c>
      <c r="G159" s="134" t="s">
        <v>1076</v>
      </c>
      <c r="H159" s="134">
        <v>2</v>
      </c>
      <c r="I159" s="134" t="s">
        <v>1076</v>
      </c>
      <c r="J159" s="130">
        <v>4.0999999999999996</v>
      </c>
    </row>
    <row r="160" spans="1:10" ht="12.75" customHeight="1">
      <c r="A160" s="134" t="s">
        <v>443</v>
      </c>
      <c r="B160" s="134" t="s">
        <v>452</v>
      </c>
      <c r="C160" s="134" t="s">
        <v>453</v>
      </c>
      <c r="D160" s="134">
        <v>7</v>
      </c>
      <c r="E160" s="134" t="s">
        <v>1075</v>
      </c>
      <c r="F160" s="134">
        <v>4</v>
      </c>
      <c r="G160" s="134" t="s">
        <v>1076</v>
      </c>
      <c r="H160" s="134">
        <v>2</v>
      </c>
      <c r="I160" s="134" t="s">
        <v>1076</v>
      </c>
      <c r="J160" s="130">
        <v>4.38</v>
      </c>
    </row>
    <row r="161" spans="1:10" ht="12.75" customHeight="1">
      <c r="A161" s="134" t="s">
        <v>443</v>
      </c>
      <c r="B161" s="134" t="s">
        <v>454</v>
      </c>
      <c r="C161" s="134" t="s">
        <v>455</v>
      </c>
      <c r="D161" s="134">
        <v>7</v>
      </c>
      <c r="E161" s="134" t="s">
        <v>1075</v>
      </c>
      <c r="F161" s="134">
        <v>4</v>
      </c>
      <c r="G161" s="134" t="s">
        <v>1076</v>
      </c>
      <c r="H161" s="134">
        <v>2</v>
      </c>
      <c r="I161" s="134" t="s">
        <v>1076</v>
      </c>
      <c r="J161" s="143">
        <v>0</v>
      </c>
    </row>
    <row r="162" spans="1:10" ht="12.75" customHeight="1">
      <c r="A162" s="134" t="s">
        <v>443</v>
      </c>
      <c r="B162" s="134" t="s">
        <v>456</v>
      </c>
      <c r="C162" s="134" t="s">
        <v>457</v>
      </c>
      <c r="D162" s="134">
        <v>7</v>
      </c>
      <c r="E162" s="134" t="s">
        <v>1075</v>
      </c>
      <c r="F162" s="134">
        <v>4</v>
      </c>
      <c r="G162" s="134" t="s">
        <v>1076</v>
      </c>
      <c r="H162" s="134">
        <v>2</v>
      </c>
      <c r="I162" s="134" t="s">
        <v>1076</v>
      </c>
      <c r="J162" s="130">
        <v>0.67</v>
      </c>
    </row>
    <row r="163" spans="1:10" ht="12.75" customHeight="1">
      <c r="A163" s="134" t="s">
        <v>443</v>
      </c>
      <c r="B163" s="134" t="s">
        <v>458</v>
      </c>
      <c r="C163" s="134" t="s">
        <v>459</v>
      </c>
      <c r="D163" s="134">
        <v>7</v>
      </c>
      <c r="E163" s="134" t="s">
        <v>1075</v>
      </c>
      <c r="F163" s="134">
        <v>4</v>
      </c>
      <c r="G163" s="134" t="s">
        <v>1076</v>
      </c>
      <c r="H163" s="134">
        <v>2</v>
      </c>
      <c r="I163" s="134" t="s">
        <v>1076</v>
      </c>
      <c r="J163" s="130">
        <v>14.54</v>
      </c>
    </row>
    <row r="164" spans="1:10" ht="12.75" customHeight="1">
      <c r="A164" s="134" t="s">
        <v>443</v>
      </c>
      <c r="B164" s="134" t="s">
        <v>460</v>
      </c>
      <c r="C164" s="134" t="s">
        <v>461</v>
      </c>
      <c r="D164" s="134">
        <v>7</v>
      </c>
      <c r="E164" s="134" t="s">
        <v>1075</v>
      </c>
      <c r="F164" s="134">
        <v>4</v>
      </c>
      <c r="G164" s="134" t="s">
        <v>32</v>
      </c>
      <c r="H164" s="134">
        <v>2</v>
      </c>
      <c r="I164" s="134" t="s">
        <v>32</v>
      </c>
      <c r="J164" s="130">
        <v>0.93</v>
      </c>
    </row>
    <row r="165" spans="1:10" ht="12.75" customHeight="1">
      <c r="A165" s="134" t="s">
        <v>443</v>
      </c>
      <c r="B165" s="134" t="s">
        <v>462</v>
      </c>
      <c r="C165" s="134" t="s">
        <v>463</v>
      </c>
      <c r="D165" s="134">
        <v>7</v>
      </c>
      <c r="E165" s="134" t="s">
        <v>1075</v>
      </c>
      <c r="F165" s="134">
        <v>4</v>
      </c>
      <c r="G165" s="134" t="s">
        <v>32</v>
      </c>
      <c r="H165" s="134">
        <v>1</v>
      </c>
      <c r="I165" s="134" t="s">
        <v>32</v>
      </c>
      <c r="J165" s="130">
        <v>0.39</v>
      </c>
    </row>
    <row r="166" spans="1:10" ht="12.75" customHeight="1">
      <c r="A166" s="134" t="s">
        <v>443</v>
      </c>
      <c r="B166" s="134" t="s">
        <v>464</v>
      </c>
      <c r="C166" s="134" t="s">
        <v>465</v>
      </c>
      <c r="D166" s="134">
        <v>7</v>
      </c>
      <c r="E166" s="134" t="s">
        <v>1075</v>
      </c>
      <c r="F166" s="134">
        <v>4</v>
      </c>
      <c r="G166" s="134" t="s">
        <v>1076</v>
      </c>
      <c r="H166" s="134">
        <v>2</v>
      </c>
      <c r="I166" s="134" t="s">
        <v>1076</v>
      </c>
      <c r="J166" s="130">
        <v>0.17</v>
      </c>
    </row>
    <row r="167" spans="1:10" ht="12.75" customHeight="1">
      <c r="A167" s="134" t="s">
        <v>443</v>
      </c>
      <c r="B167" s="134" t="s">
        <v>466</v>
      </c>
      <c r="C167" s="134" t="s">
        <v>467</v>
      </c>
      <c r="D167" s="134">
        <v>7</v>
      </c>
      <c r="E167" s="134" t="s">
        <v>1075</v>
      </c>
      <c r="F167" s="134">
        <v>4</v>
      </c>
      <c r="G167" s="134" t="s">
        <v>1076</v>
      </c>
      <c r="H167" s="134">
        <v>2</v>
      </c>
      <c r="I167" s="134" t="s">
        <v>1076</v>
      </c>
      <c r="J167" s="130">
        <v>1.1499999999999999</v>
      </c>
    </row>
    <row r="168" spans="1:10" ht="12.75" customHeight="1">
      <c r="A168" s="134" t="s">
        <v>443</v>
      </c>
      <c r="B168" s="134" t="s">
        <v>468</v>
      </c>
      <c r="C168" s="134" t="s">
        <v>469</v>
      </c>
      <c r="D168" s="134">
        <v>7</v>
      </c>
      <c r="E168" s="134" t="s">
        <v>1075</v>
      </c>
      <c r="F168" s="134">
        <v>4</v>
      </c>
      <c r="G168" s="134" t="s">
        <v>1076</v>
      </c>
      <c r="H168" s="134">
        <v>2</v>
      </c>
      <c r="I168" s="134" t="s">
        <v>1076</v>
      </c>
      <c r="J168" s="130">
        <v>0.41</v>
      </c>
    </row>
    <row r="169" spans="1:10" ht="12.75" customHeight="1">
      <c r="A169" s="134" t="s">
        <v>443</v>
      </c>
      <c r="B169" s="134" t="s">
        <v>470</v>
      </c>
      <c r="C169" s="134" t="s">
        <v>471</v>
      </c>
      <c r="D169" s="134">
        <v>7</v>
      </c>
      <c r="E169" s="134" t="s">
        <v>1075</v>
      </c>
      <c r="F169" s="134">
        <v>31</v>
      </c>
      <c r="G169" s="134" t="s">
        <v>1076</v>
      </c>
      <c r="H169" s="134">
        <v>2</v>
      </c>
      <c r="I169" s="134" t="s">
        <v>1076</v>
      </c>
      <c r="J169" s="130">
        <v>0.43</v>
      </c>
    </row>
    <row r="170" spans="1:10" ht="12.75" customHeight="1">
      <c r="A170" s="134" t="s">
        <v>443</v>
      </c>
      <c r="B170" s="134" t="s">
        <v>472</v>
      </c>
      <c r="C170" s="134" t="s">
        <v>473</v>
      </c>
      <c r="D170" s="134">
        <v>7</v>
      </c>
      <c r="E170" s="134" t="s">
        <v>1075</v>
      </c>
      <c r="F170" s="134">
        <v>4</v>
      </c>
      <c r="G170" s="134" t="s">
        <v>1076</v>
      </c>
      <c r="H170" s="134">
        <v>2</v>
      </c>
      <c r="I170" s="134" t="s">
        <v>1076</v>
      </c>
      <c r="J170" s="130">
        <v>0.91</v>
      </c>
    </row>
    <row r="171" spans="1:10" ht="12.75" customHeight="1">
      <c r="A171" s="134" t="s">
        <v>443</v>
      </c>
      <c r="B171" s="134" t="s">
        <v>474</v>
      </c>
      <c r="C171" s="134" t="s">
        <v>475</v>
      </c>
      <c r="D171" s="134">
        <v>7</v>
      </c>
      <c r="E171" s="134" t="s">
        <v>1075</v>
      </c>
      <c r="F171" s="134">
        <v>4</v>
      </c>
      <c r="G171" s="134" t="s">
        <v>1076</v>
      </c>
      <c r="H171" s="134">
        <v>2</v>
      </c>
      <c r="I171" s="134" t="s">
        <v>1076</v>
      </c>
      <c r="J171" s="143">
        <v>0</v>
      </c>
    </row>
    <row r="172" spans="1:10" ht="12.75" customHeight="1">
      <c r="A172" s="134" t="s">
        <v>443</v>
      </c>
      <c r="B172" s="134" t="s">
        <v>476</v>
      </c>
      <c r="C172" s="134" t="s">
        <v>477</v>
      </c>
      <c r="D172" s="134">
        <v>7</v>
      </c>
      <c r="E172" s="134" t="s">
        <v>1075</v>
      </c>
      <c r="F172" s="134">
        <v>4</v>
      </c>
      <c r="G172" s="134" t="s">
        <v>1076</v>
      </c>
      <c r="H172" s="134">
        <v>2</v>
      </c>
      <c r="I172" s="134" t="s">
        <v>1076</v>
      </c>
      <c r="J172" s="130">
        <v>5.56</v>
      </c>
    </row>
    <row r="173" spans="1:10" ht="12.75" customHeight="1">
      <c r="A173" s="134" t="s">
        <v>443</v>
      </c>
      <c r="B173" s="134" t="s">
        <v>478</v>
      </c>
      <c r="C173" s="134" t="s">
        <v>479</v>
      </c>
      <c r="D173" s="134">
        <v>7</v>
      </c>
      <c r="E173" s="134" t="s">
        <v>1075</v>
      </c>
      <c r="F173" s="134">
        <v>4</v>
      </c>
      <c r="G173" s="134" t="s">
        <v>1076</v>
      </c>
      <c r="H173" s="134">
        <v>2</v>
      </c>
      <c r="I173" s="134" t="s">
        <v>1076</v>
      </c>
      <c r="J173" s="130">
        <v>4.5199999999999996</v>
      </c>
    </row>
    <row r="174" spans="1:10" ht="12.75" customHeight="1">
      <c r="A174" s="134" t="s">
        <v>443</v>
      </c>
      <c r="B174" s="134" t="s">
        <v>480</v>
      </c>
      <c r="C174" s="134" t="s">
        <v>481</v>
      </c>
      <c r="D174" s="134">
        <v>7</v>
      </c>
      <c r="E174" s="134" t="s">
        <v>1075</v>
      </c>
      <c r="F174" s="134">
        <v>4</v>
      </c>
      <c r="G174" s="134" t="s">
        <v>1076</v>
      </c>
      <c r="H174" s="134">
        <v>2</v>
      </c>
      <c r="I174" s="134" t="s">
        <v>1076</v>
      </c>
      <c r="J174" s="130">
        <v>0.72</v>
      </c>
    </row>
    <row r="175" spans="1:10" ht="12.75" customHeight="1">
      <c r="A175" s="134" t="s">
        <v>443</v>
      </c>
      <c r="B175" s="134" t="s">
        <v>482</v>
      </c>
      <c r="C175" s="134" t="s">
        <v>483</v>
      </c>
      <c r="D175" s="134">
        <v>7</v>
      </c>
      <c r="E175" s="134" t="s">
        <v>1075</v>
      </c>
      <c r="F175" s="134">
        <v>4</v>
      </c>
      <c r="G175" s="134" t="s">
        <v>32</v>
      </c>
      <c r="H175" s="134">
        <v>1</v>
      </c>
      <c r="I175" s="134" t="s">
        <v>32</v>
      </c>
      <c r="J175" s="130">
        <v>0.1</v>
      </c>
    </row>
    <row r="176" spans="1:10" ht="12.75" customHeight="1">
      <c r="A176" s="134" t="s">
        <v>443</v>
      </c>
      <c r="B176" s="134" t="s">
        <v>484</v>
      </c>
      <c r="C176" s="134" t="s">
        <v>485</v>
      </c>
      <c r="D176" s="134">
        <v>7</v>
      </c>
      <c r="E176" s="134" t="s">
        <v>1075</v>
      </c>
      <c r="F176" s="134">
        <v>4</v>
      </c>
      <c r="G176" s="134" t="s">
        <v>1076</v>
      </c>
      <c r="H176" s="134">
        <v>2</v>
      </c>
      <c r="I176" s="134" t="s">
        <v>1076</v>
      </c>
      <c r="J176" s="130">
        <v>0.1</v>
      </c>
    </row>
    <row r="177" spans="1:10" ht="12.75" customHeight="1">
      <c r="A177" s="134" t="s">
        <v>443</v>
      </c>
      <c r="B177" s="134" t="s">
        <v>486</v>
      </c>
      <c r="C177" s="134" t="s">
        <v>487</v>
      </c>
      <c r="D177" s="134">
        <v>7</v>
      </c>
      <c r="E177" s="134" t="s">
        <v>1075</v>
      </c>
      <c r="F177" s="134">
        <v>4</v>
      </c>
      <c r="G177" s="134" t="s">
        <v>1076</v>
      </c>
      <c r="H177" s="134">
        <v>2</v>
      </c>
      <c r="I177" s="134" t="s">
        <v>1076</v>
      </c>
      <c r="J177" s="130">
        <v>0.1</v>
      </c>
    </row>
    <row r="178" spans="1:10" ht="12.75" customHeight="1">
      <c r="A178" s="134" t="s">
        <v>443</v>
      </c>
      <c r="B178" s="134" t="s">
        <v>488</v>
      </c>
      <c r="C178" s="134" t="s">
        <v>489</v>
      </c>
      <c r="D178" s="134">
        <v>7</v>
      </c>
      <c r="E178" s="134" t="s">
        <v>1075</v>
      </c>
      <c r="F178" s="134">
        <v>4</v>
      </c>
      <c r="G178" s="134" t="s">
        <v>32</v>
      </c>
      <c r="H178" s="134">
        <v>1</v>
      </c>
      <c r="I178" s="134" t="s">
        <v>32</v>
      </c>
      <c r="J178" s="130">
        <v>0.9</v>
      </c>
    </row>
    <row r="179" spans="1:10" ht="12.75" customHeight="1">
      <c r="A179" s="134" t="s">
        <v>443</v>
      </c>
      <c r="B179" s="134" t="s">
        <v>490</v>
      </c>
      <c r="C179" s="134" t="s">
        <v>491</v>
      </c>
      <c r="D179" s="134">
        <v>7</v>
      </c>
      <c r="E179" s="134" t="s">
        <v>1075</v>
      </c>
      <c r="F179" s="134">
        <v>4</v>
      </c>
      <c r="G179" s="134" t="s">
        <v>32</v>
      </c>
      <c r="H179" s="134">
        <v>1</v>
      </c>
      <c r="I179" s="134" t="s">
        <v>32</v>
      </c>
      <c r="J179" s="130">
        <v>0.32</v>
      </c>
    </row>
    <row r="180" spans="1:10" ht="12.75" customHeight="1">
      <c r="A180" s="135" t="s">
        <v>443</v>
      </c>
      <c r="B180" s="135" t="s">
        <v>492</v>
      </c>
      <c r="C180" s="135" t="s">
        <v>493</v>
      </c>
      <c r="D180" s="135">
        <v>7</v>
      </c>
      <c r="E180" s="135" t="s">
        <v>1075</v>
      </c>
      <c r="F180" s="135">
        <v>4</v>
      </c>
      <c r="G180" s="135" t="s">
        <v>1076</v>
      </c>
      <c r="H180" s="135">
        <v>2</v>
      </c>
      <c r="I180" s="135" t="s">
        <v>1076</v>
      </c>
      <c r="J180" s="133">
        <v>1.5</v>
      </c>
    </row>
    <row r="181" spans="1:10">
      <c r="A181" s="29"/>
      <c r="B181" s="28">
        <f>COUNTA(B156:B180)</f>
        <v>25</v>
      </c>
      <c r="C181" s="28"/>
      <c r="D181" s="29"/>
      <c r="E181" s="29"/>
      <c r="F181" s="28">
        <f>COUNTIF(F156:F180, "&gt;0")</f>
        <v>25</v>
      </c>
      <c r="G181" s="29"/>
      <c r="H181" s="28"/>
      <c r="I181" s="29"/>
      <c r="J181" s="131">
        <f>SUM(J156:J180)</f>
        <v>46.750000000000007</v>
      </c>
    </row>
    <row r="182" spans="1:10" ht="10.5" customHeight="1">
      <c r="A182" s="29"/>
      <c r="B182" s="28"/>
      <c r="C182" s="28"/>
      <c r="D182" s="29"/>
      <c r="E182" s="29"/>
      <c r="F182" s="28"/>
      <c r="G182" s="29"/>
      <c r="H182" s="28"/>
      <c r="I182" s="29"/>
      <c r="J182" s="131"/>
    </row>
    <row r="183" spans="1:10" ht="12.75" customHeight="1">
      <c r="A183" s="134" t="s">
        <v>494</v>
      </c>
      <c r="B183" s="134" t="s">
        <v>495</v>
      </c>
      <c r="C183" s="134" t="s">
        <v>496</v>
      </c>
      <c r="D183" s="134">
        <v>12</v>
      </c>
      <c r="E183" s="134" t="s">
        <v>1075</v>
      </c>
      <c r="F183" s="134">
        <v>4</v>
      </c>
      <c r="G183" s="134" t="s">
        <v>32</v>
      </c>
      <c r="H183" s="134">
        <v>2</v>
      </c>
      <c r="I183" s="134" t="s">
        <v>32</v>
      </c>
      <c r="J183" s="130">
        <v>2</v>
      </c>
    </row>
    <row r="184" spans="1:10" ht="12.75" customHeight="1">
      <c r="A184" s="134" t="s">
        <v>494</v>
      </c>
      <c r="B184" s="134" t="s">
        <v>497</v>
      </c>
      <c r="C184" s="134" t="s">
        <v>498</v>
      </c>
      <c r="D184" s="134">
        <v>12</v>
      </c>
      <c r="E184" s="134" t="s">
        <v>1075</v>
      </c>
      <c r="F184" s="134">
        <v>1</v>
      </c>
      <c r="G184" s="134" t="s">
        <v>1077</v>
      </c>
      <c r="H184" s="134">
        <v>1</v>
      </c>
      <c r="I184" s="134" t="s">
        <v>1077</v>
      </c>
      <c r="J184" s="130">
        <v>2.87</v>
      </c>
    </row>
    <row r="185" spans="1:10" ht="12.75" customHeight="1">
      <c r="A185" s="134" t="s">
        <v>494</v>
      </c>
      <c r="B185" s="134" t="s">
        <v>499</v>
      </c>
      <c r="C185" s="134" t="s">
        <v>500</v>
      </c>
      <c r="D185" s="134">
        <v>12</v>
      </c>
      <c r="E185" s="134" t="s">
        <v>1075</v>
      </c>
      <c r="F185" s="134">
        <v>2</v>
      </c>
      <c r="G185" s="134" t="s">
        <v>161</v>
      </c>
      <c r="H185" s="134">
        <v>1</v>
      </c>
      <c r="I185" s="134" t="s">
        <v>161</v>
      </c>
      <c r="J185" s="130">
        <v>1</v>
      </c>
    </row>
    <row r="186" spans="1:10" ht="12.75" customHeight="1">
      <c r="A186" s="134" t="s">
        <v>494</v>
      </c>
      <c r="B186" s="134" t="s">
        <v>501</v>
      </c>
      <c r="C186" s="134" t="s">
        <v>502</v>
      </c>
      <c r="D186" s="134">
        <v>12</v>
      </c>
      <c r="E186" s="134" t="s">
        <v>1075</v>
      </c>
      <c r="F186" s="134">
        <v>2</v>
      </c>
      <c r="G186" s="134" t="s">
        <v>161</v>
      </c>
      <c r="H186" s="134">
        <v>1</v>
      </c>
      <c r="I186" s="134" t="s">
        <v>161</v>
      </c>
      <c r="J186" s="130">
        <v>1.69</v>
      </c>
    </row>
    <row r="187" spans="1:10" ht="12.75" customHeight="1">
      <c r="A187" s="134" t="s">
        <v>494</v>
      </c>
      <c r="B187" s="69"/>
      <c r="C187" s="31" t="s">
        <v>1099</v>
      </c>
      <c r="D187" s="134"/>
      <c r="E187" s="134"/>
      <c r="F187" s="134"/>
      <c r="G187" s="134"/>
      <c r="H187" s="134"/>
      <c r="I187" s="134"/>
      <c r="J187" s="130"/>
    </row>
    <row r="188" spans="1:10" ht="12.75" customHeight="1">
      <c r="A188" s="134" t="s">
        <v>494</v>
      </c>
      <c r="B188" s="134" t="s">
        <v>503</v>
      </c>
      <c r="C188" s="134" t="s">
        <v>504</v>
      </c>
      <c r="D188" s="134">
        <v>12</v>
      </c>
      <c r="E188" s="134" t="s">
        <v>1075</v>
      </c>
      <c r="F188" s="134">
        <v>1</v>
      </c>
      <c r="G188" s="134" t="s">
        <v>1077</v>
      </c>
      <c r="H188" s="134">
        <v>1</v>
      </c>
      <c r="I188" s="134" t="s">
        <v>1077</v>
      </c>
      <c r="J188" s="130">
        <v>3.22</v>
      </c>
    </row>
    <row r="189" spans="1:10" ht="12.75" customHeight="1">
      <c r="A189" s="134" t="s">
        <v>494</v>
      </c>
      <c r="B189" s="134" t="s">
        <v>505</v>
      </c>
      <c r="C189" s="134" t="s">
        <v>506</v>
      </c>
      <c r="D189" s="134">
        <v>12</v>
      </c>
      <c r="E189" s="134" t="s">
        <v>1075</v>
      </c>
      <c r="F189" s="134">
        <v>4</v>
      </c>
      <c r="G189" s="134" t="s">
        <v>1076</v>
      </c>
      <c r="H189" s="134">
        <v>2</v>
      </c>
      <c r="I189" s="134" t="s">
        <v>1076</v>
      </c>
      <c r="J189" s="130">
        <v>0.78</v>
      </c>
    </row>
    <row r="190" spans="1:10" ht="12.75" customHeight="1">
      <c r="A190" s="134" t="s">
        <v>494</v>
      </c>
      <c r="B190" s="134" t="s">
        <v>507</v>
      </c>
      <c r="C190" s="134" t="s">
        <v>508</v>
      </c>
      <c r="D190" s="134">
        <v>12</v>
      </c>
      <c r="E190" s="134" t="s">
        <v>1075</v>
      </c>
      <c r="F190" s="134">
        <v>1</v>
      </c>
      <c r="G190" s="134" t="s">
        <v>161</v>
      </c>
      <c r="H190" s="134">
        <v>1</v>
      </c>
      <c r="I190" s="134" t="s">
        <v>161</v>
      </c>
      <c r="J190" s="130">
        <v>3</v>
      </c>
    </row>
    <row r="191" spans="1:10" ht="12.75" customHeight="1">
      <c r="A191" s="134" t="s">
        <v>494</v>
      </c>
      <c r="B191" s="134" t="s">
        <v>509</v>
      </c>
      <c r="C191" s="134" t="s">
        <v>510</v>
      </c>
      <c r="D191" s="134">
        <v>12</v>
      </c>
      <c r="E191" s="134" t="s">
        <v>1075</v>
      </c>
      <c r="F191" s="134">
        <v>3</v>
      </c>
      <c r="G191" s="134" t="s">
        <v>161</v>
      </c>
      <c r="H191" s="134">
        <v>2</v>
      </c>
      <c r="I191" s="134" t="s">
        <v>161</v>
      </c>
      <c r="J191" s="130">
        <v>1.38</v>
      </c>
    </row>
    <row r="192" spans="1:10" ht="12.75" customHeight="1">
      <c r="A192" s="134" t="s">
        <v>494</v>
      </c>
      <c r="B192" s="69"/>
      <c r="C192" s="51" t="s">
        <v>1100</v>
      </c>
      <c r="D192" s="134"/>
      <c r="E192" s="134"/>
      <c r="F192" s="134"/>
      <c r="G192" s="134"/>
      <c r="H192" s="134"/>
      <c r="I192" s="134"/>
      <c r="J192" s="130"/>
    </row>
    <row r="193" spans="1:10" ht="12.75" customHeight="1">
      <c r="A193" s="134" t="s">
        <v>494</v>
      </c>
      <c r="B193" s="134" t="s">
        <v>511</v>
      </c>
      <c r="C193" s="134" t="s">
        <v>512</v>
      </c>
      <c r="D193" s="134">
        <v>12</v>
      </c>
      <c r="E193" s="134" t="s">
        <v>1075</v>
      </c>
      <c r="F193" s="134">
        <v>4</v>
      </c>
      <c r="G193" s="134" t="s">
        <v>1076</v>
      </c>
      <c r="H193" s="134">
        <v>2</v>
      </c>
      <c r="I193" s="134" t="s">
        <v>1076</v>
      </c>
      <c r="J193" s="130">
        <v>0.4</v>
      </c>
    </row>
    <row r="194" spans="1:10" ht="12.75" customHeight="1">
      <c r="A194" s="134" t="s">
        <v>494</v>
      </c>
      <c r="B194" s="134" t="s">
        <v>513</v>
      </c>
      <c r="C194" s="134" t="s">
        <v>514</v>
      </c>
      <c r="D194" s="134">
        <v>12</v>
      </c>
      <c r="E194" s="134" t="s">
        <v>1075</v>
      </c>
      <c r="F194" s="134">
        <v>1</v>
      </c>
      <c r="G194" s="134" t="s">
        <v>1077</v>
      </c>
      <c r="H194" s="134">
        <v>1</v>
      </c>
      <c r="I194" s="134" t="s">
        <v>1077</v>
      </c>
      <c r="J194" s="130">
        <v>3.48</v>
      </c>
    </row>
    <row r="195" spans="1:10" ht="12.75" customHeight="1">
      <c r="A195" s="134" t="s">
        <v>494</v>
      </c>
      <c r="B195" s="134" t="s">
        <v>515</v>
      </c>
      <c r="C195" s="134" t="s">
        <v>516</v>
      </c>
      <c r="D195" s="134">
        <v>12</v>
      </c>
      <c r="E195" s="134" t="s">
        <v>1075</v>
      </c>
      <c r="F195" s="134">
        <v>1</v>
      </c>
      <c r="G195" s="134" t="s">
        <v>161</v>
      </c>
      <c r="H195" s="134">
        <v>1</v>
      </c>
      <c r="I195" s="134" t="s">
        <v>161</v>
      </c>
      <c r="J195" s="130">
        <v>38</v>
      </c>
    </row>
    <row r="196" spans="1:10" ht="12.75" customHeight="1">
      <c r="A196" s="134" t="s">
        <v>494</v>
      </c>
      <c r="B196" s="134" t="s">
        <v>517</v>
      </c>
      <c r="C196" s="134" t="s">
        <v>518</v>
      </c>
      <c r="D196" s="134">
        <v>12</v>
      </c>
      <c r="E196" s="134" t="s">
        <v>1075</v>
      </c>
      <c r="F196" s="134">
        <v>1</v>
      </c>
      <c r="G196" s="134" t="s">
        <v>1077</v>
      </c>
      <c r="H196" s="134">
        <v>1</v>
      </c>
      <c r="I196" s="134" t="s">
        <v>1077</v>
      </c>
      <c r="J196" s="130">
        <v>1.81</v>
      </c>
    </row>
    <row r="197" spans="1:10" ht="12.75" customHeight="1">
      <c r="A197" s="134" t="s">
        <v>494</v>
      </c>
      <c r="B197" s="134" t="s">
        <v>519</v>
      </c>
      <c r="C197" s="134" t="s">
        <v>520</v>
      </c>
      <c r="D197" s="134">
        <v>12</v>
      </c>
      <c r="E197" s="134" t="s">
        <v>1075</v>
      </c>
      <c r="F197" s="134">
        <v>2</v>
      </c>
      <c r="G197" s="134" t="s">
        <v>161</v>
      </c>
      <c r="H197" s="134">
        <v>2</v>
      </c>
      <c r="I197" s="134" t="s">
        <v>161</v>
      </c>
      <c r="J197" s="130">
        <v>8.8699999999999992</v>
      </c>
    </row>
    <row r="198" spans="1:10" ht="12.75" customHeight="1">
      <c r="A198" s="134" t="s">
        <v>494</v>
      </c>
      <c r="B198" s="69"/>
      <c r="C198" s="51" t="s">
        <v>1101</v>
      </c>
      <c r="D198" s="134"/>
      <c r="E198" s="134"/>
      <c r="F198" s="134"/>
      <c r="G198" s="134"/>
      <c r="H198" s="134"/>
      <c r="I198" s="134"/>
      <c r="J198" s="130"/>
    </row>
    <row r="199" spans="1:10" ht="12.75" customHeight="1">
      <c r="A199" s="134" t="s">
        <v>494</v>
      </c>
      <c r="B199" s="134" t="s">
        <v>521</v>
      </c>
      <c r="C199" s="134" t="s">
        <v>522</v>
      </c>
      <c r="D199" s="134">
        <v>12</v>
      </c>
      <c r="E199" s="134" t="s">
        <v>1075</v>
      </c>
      <c r="F199" s="134">
        <v>7</v>
      </c>
      <c r="G199" s="134" t="s">
        <v>161</v>
      </c>
      <c r="H199" s="134">
        <v>2</v>
      </c>
      <c r="I199" s="134" t="s">
        <v>161</v>
      </c>
      <c r="J199" s="130">
        <v>0.56000000000000005</v>
      </c>
    </row>
    <row r="200" spans="1:10" ht="12.75" customHeight="1">
      <c r="A200" s="134" t="s">
        <v>494</v>
      </c>
      <c r="B200" s="134" t="s">
        <v>523</v>
      </c>
      <c r="C200" s="134" t="s">
        <v>524</v>
      </c>
      <c r="D200" s="134">
        <v>12</v>
      </c>
      <c r="E200" s="134" t="s">
        <v>1075</v>
      </c>
      <c r="F200" s="134">
        <v>1</v>
      </c>
      <c r="G200" s="134" t="s">
        <v>161</v>
      </c>
      <c r="H200" s="134">
        <v>1</v>
      </c>
      <c r="I200" s="134" t="s">
        <v>161</v>
      </c>
      <c r="J200" s="130">
        <v>39</v>
      </c>
    </row>
    <row r="201" spans="1:10" ht="12.75" customHeight="1">
      <c r="A201" s="134" t="s">
        <v>494</v>
      </c>
      <c r="B201" s="134" t="s">
        <v>525</v>
      </c>
      <c r="C201" s="134" t="s">
        <v>526</v>
      </c>
      <c r="D201" s="134">
        <v>12</v>
      </c>
      <c r="E201" s="134" t="s">
        <v>1075</v>
      </c>
      <c r="F201" s="134">
        <v>1</v>
      </c>
      <c r="G201" s="134" t="s">
        <v>1077</v>
      </c>
      <c r="H201" s="134">
        <v>1</v>
      </c>
      <c r="I201" s="134" t="s">
        <v>1077</v>
      </c>
      <c r="J201" s="130">
        <v>6.7</v>
      </c>
    </row>
    <row r="202" spans="1:10" ht="12.75" customHeight="1">
      <c r="A202" s="134" t="s">
        <v>494</v>
      </c>
      <c r="B202" s="134" t="s">
        <v>527</v>
      </c>
      <c r="C202" s="134" t="s">
        <v>528</v>
      </c>
      <c r="D202" s="134">
        <v>12</v>
      </c>
      <c r="E202" s="134" t="s">
        <v>1075</v>
      </c>
      <c r="F202" s="134">
        <v>4</v>
      </c>
      <c r="G202" s="134" t="s">
        <v>1076</v>
      </c>
      <c r="H202" s="134">
        <v>2</v>
      </c>
      <c r="I202" s="134" t="s">
        <v>1076</v>
      </c>
      <c r="J202" s="143">
        <v>0</v>
      </c>
    </row>
    <row r="203" spans="1:10" ht="12.75" customHeight="1">
      <c r="A203" s="134" t="s">
        <v>494</v>
      </c>
      <c r="B203" s="134" t="s">
        <v>529</v>
      </c>
      <c r="C203" s="134" t="s">
        <v>530</v>
      </c>
      <c r="D203" s="134">
        <v>12</v>
      </c>
      <c r="E203" s="134" t="s">
        <v>1075</v>
      </c>
      <c r="F203" s="134">
        <v>2</v>
      </c>
      <c r="G203" s="134" t="s">
        <v>161</v>
      </c>
      <c r="H203" s="134">
        <v>1</v>
      </c>
      <c r="I203" s="134" t="s">
        <v>161</v>
      </c>
      <c r="J203" s="130">
        <v>0.24</v>
      </c>
    </row>
    <row r="204" spans="1:10" ht="12.75" customHeight="1">
      <c r="A204" s="134" t="s">
        <v>494</v>
      </c>
      <c r="B204" s="134" t="s">
        <v>531</v>
      </c>
      <c r="C204" s="134" t="s">
        <v>532</v>
      </c>
      <c r="D204" s="134">
        <v>12</v>
      </c>
      <c r="E204" s="134" t="s">
        <v>1075</v>
      </c>
      <c r="F204" s="134">
        <v>4</v>
      </c>
      <c r="G204" s="134" t="s">
        <v>1076</v>
      </c>
      <c r="H204" s="134">
        <v>2</v>
      </c>
      <c r="I204" s="134" t="s">
        <v>1076</v>
      </c>
      <c r="J204" s="130">
        <v>0.05</v>
      </c>
    </row>
    <row r="205" spans="1:10" ht="12.75" customHeight="1">
      <c r="A205" s="134" t="s">
        <v>494</v>
      </c>
      <c r="B205" s="69"/>
      <c r="C205" s="51" t="s">
        <v>1102</v>
      </c>
      <c r="D205" s="134"/>
      <c r="E205" s="134"/>
      <c r="F205" s="134"/>
      <c r="G205" s="134"/>
      <c r="H205" s="134"/>
      <c r="I205" s="134"/>
      <c r="J205" s="130"/>
    </row>
    <row r="206" spans="1:10" ht="12.75" customHeight="1">
      <c r="A206" s="134" t="s">
        <v>494</v>
      </c>
      <c r="B206" s="134" t="s">
        <v>533</v>
      </c>
      <c r="C206" s="134" t="s">
        <v>534</v>
      </c>
      <c r="D206" s="134">
        <v>12</v>
      </c>
      <c r="E206" s="134" t="s">
        <v>1075</v>
      </c>
      <c r="F206" s="134">
        <v>2</v>
      </c>
      <c r="G206" s="134" t="s">
        <v>161</v>
      </c>
      <c r="H206" s="134">
        <v>1</v>
      </c>
      <c r="I206" s="134" t="s">
        <v>161</v>
      </c>
      <c r="J206" s="130">
        <v>2.86</v>
      </c>
    </row>
    <row r="207" spans="1:10" ht="12.75" customHeight="1">
      <c r="A207" s="134" t="s">
        <v>494</v>
      </c>
      <c r="B207" s="134" t="s">
        <v>535</v>
      </c>
      <c r="C207" s="134" t="s">
        <v>536</v>
      </c>
      <c r="D207" s="134">
        <v>12</v>
      </c>
      <c r="E207" s="134" t="s">
        <v>1075</v>
      </c>
      <c r="F207" s="134">
        <v>2</v>
      </c>
      <c r="G207" s="134" t="s">
        <v>161</v>
      </c>
      <c r="H207" s="134">
        <v>1</v>
      </c>
      <c r="I207" s="134" t="s">
        <v>161</v>
      </c>
      <c r="J207" s="130">
        <v>1.55</v>
      </c>
    </row>
    <row r="208" spans="1:10" ht="12.75" customHeight="1">
      <c r="A208" s="134" t="s">
        <v>494</v>
      </c>
      <c r="B208" s="134" t="s">
        <v>537</v>
      </c>
      <c r="C208" s="134" t="s">
        <v>538</v>
      </c>
      <c r="D208" s="134">
        <v>12</v>
      </c>
      <c r="E208" s="134" t="s">
        <v>1075</v>
      </c>
      <c r="F208" s="134">
        <v>1</v>
      </c>
      <c r="G208" s="134" t="s">
        <v>161</v>
      </c>
      <c r="H208" s="134">
        <v>1</v>
      </c>
      <c r="I208" s="134" t="s">
        <v>161</v>
      </c>
      <c r="J208" s="130">
        <v>2.12</v>
      </c>
    </row>
    <row r="209" spans="1:10" ht="12.75" customHeight="1">
      <c r="A209" s="134" t="s">
        <v>494</v>
      </c>
      <c r="B209" s="134" t="s">
        <v>539</v>
      </c>
      <c r="C209" s="134" t="s">
        <v>540</v>
      </c>
      <c r="D209" s="134">
        <v>12</v>
      </c>
      <c r="E209" s="134" t="s">
        <v>1075</v>
      </c>
      <c r="F209" s="134">
        <v>2</v>
      </c>
      <c r="G209" s="134" t="s">
        <v>161</v>
      </c>
      <c r="H209" s="134">
        <v>2</v>
      </c>
      <c r="I209" s="134" t="s">
        <v>161</v>
      </c>
      <c r="J209" s="130">
        <v>3.37</v>
      </c>
    </row>
    <row r="210" spans="1:10" ht="12.75" customHeight="1">
      <c r="A210" s="135" t="s">
        <v>494</v>
      </c>
      <c r="B210" s="135" t="s">
        <v>541</v>
      </c>
      <c r="C210" s="135" t="s">
        <v>542</v>
      </c>
      <c r="D210" s="135">
        <v>12</v>
      </c>
      <c r="E210" s="135" t="s">
        <v>1075</v>
      </c>
      <c r="F210" s="135">
        <v>1</v>
      </c>
      <c r="G210" s="135" t="s">
        <v>161</v>
      </c>
      <c r="H210" s="135">
        <v>1</v>
      </c>
      <c r="I210" s="135" t="s">
        <v>161</v>
      </c>
      <c r="J210" s="133">
        <v>1.2</v>
      </c>
    </row>
    <row r="211" spans="1:10">
      <c r="A211" s="29"/>
      <c r="B211" s="28">
        <v>28</v>
      </c>
      <c r="C211" s="28"/>
      <c r="D211" s="29"/>
      <c r="E211" s="29"/>
      <c r="F211" s="28">
        <v>28</v>
      </c>
      <c r="G211" s="29"/>
      <c r="H211" s="28"/>
      <c r="I211" s="29"/>
      <c r="J211" s="131">
        <f>SUM(J183:J210)</f>
        <v>126.15</v>
      </c>
    </row>
    <row r="212" spans="1:10" ht="10.5" customHeight="1">
      <c r="A212" s="29"/>
      <c r="B212" s="28"/>
      <c r="C212" s="28"/>
      <c r="D212" s="29"/>
      <c r="E212" s="29"/>
      <c r="F212" s="28"/>
      <c r="G212" s="29"/>
      <c r="H212" s="28"/>
      <c r="I212" s="29"/>
      <c r="J212" s="131"/>
    </row>
    <row r="213" spans="1:10" ht="12.75" customHeight="1">
      <c r="A213" s="134" t="s">
        <v>543</v>
      </c>
      <c r="B213" s="134" t="s">
        <v>544</v>
      </c>
      <c r="C213" s="134" t="s">
        <v>545</v>
      </c>
      <c r="D213" s="134">
        <v>12</v>
      </c>
      <c r="E213" s="134" t="s">
        <v>1075</v>
      </c>
      <c r="F213" s="134">
        <v>4</v>
      </c>
      <c r="G213" s="134" t="s">
        <v>1076</v>
      </c>
      <c r="H213" s="134">
        <v>2</v>
      </c>
      <c r="I213" s="134" t="s">
        <v>1076</v>
      </c>
      <c r="J213" s="130">
        <v>0.96</v>
      </c>
    </row>
    <row r="214" spans="1:10" ht="12.75" customHeight="1">
      <c r="A214" s="134" t="s">
        <v>543</v>
      </c>
      <c r="B214" s="134" t="s">
        <v>546</v>
      </c>
      <c r="C214" s="134" t="s">
        <v>547</v>
      </c>
      <c r="D214" s="134">
        <v>12</v>
      </c>
      <c r="E214" s="134" t="s">
        <v>1075</v>
      </c>
      <c r="F214" s="134">
        <v>1</v>
      </c>
      <c r="G214" s="134" t="s">
        <v>161</v>
      </c>
      <c r="H214" s="134">
        <v>1</v>
      </c>
      <c r="I214" s="134" t="s">
        <v>161</v>
      </c>
      <c r="J214" s="143">
        <v>0</v>
      </c>
    </row>
    <row r="215" spans="1:10" ht="12.75" customHeight="1">
      <c r="A215" s="134" t="s">
        <v>543</v>
      </c>
      <c r="B215" s="134" t="s">
        <v>548</v>
      </c>
      <c r="C215" s="134" t="s">
        <v>549</v>
      </c>
      <c r="D215" s="134">
        <v>12</v>
      </c>
      <c r="E215" s="134" t="s">
        <v>1075</v>
      </c>
      <c r="F215" s="134">
        <v>4</v>
      </c>
      <c r="G215" s="134" t="s">
        <v>1076</v>
      </c>
      <c r="H215" s="134">
        <v>2</v>
      </c>
      <c r="I215" s="134" t="s">
        <v>1076</v>
      </c>
      <c r="J215" s="130">
        <v>0.48</v>
      </c>
    </row>
    <row r="216" spans="1:10" ht="12.75" customHeight="1">
      <c r="A216" s="134" t="s">
        <v>543</v>
      </c>
      <c r="B216" s="134" t="s">
        <v>550</v>
      </c>
      <c r="C216" s="134" t="s">
        <v>551</v>
      </c>
      <c r="D216" s="134">
        <v>12</v>
      </c>
      <c r="E216" s="134" t="s">
        <v>1075</v>
      </c>
      <c r="F216" s="134">
        <v>1</v>
      </c>
      <c r="G216" s="134" t="s">
        <v>161</v>
      </c>
      <c r="H216" s="134">
        <v>1</v>
      </c>
      <c r="I216" s="134" t="s">
        <v>161</v>
      </c>
      <c r="J216" s="130">
        <v>1.31</v>
      </c>
    </row>
    <row r="217" spans="1:10" ht="12.75" customHeight="1">
      <c r="A217" s="134" t="s">
        <v>543</v>
      </c>
      <c r="B217" s="134" t="s">
        <v>552</v>
      </c>
      <c r="C217" s="134" t="s">
        <v>553</v>
      </c>
      <c r="D217" s="134">
        <v>12</v>
      </c>
      <c r="E217" s="134" t="s">
        <v>1075</v>
      </c>
      <c r="F217" s="134">
        <v>4</v>
      </c>
      <c r="G217" s="134" t="s">
        <v>1076</v>
      </c>
      <c r="H217" s="134">
        <v>2</v>
      </c>
      <c r="I217" s="134" t="s">
        <v>1076</v>
      </c>
      <c r="J217" s="130">
        <v>0.1</v>
      </c>
    </row>
    <row r="218" spans="1:10" ht="12.75" customHeight="1">
      <c r="A218" s="134" t="s">
        <v>543</v>
      </c>
      <c r="B218" s="134" t="s">
        <v>554</v>
      </c>
      <c r="C218" s="134" t="s">
        <v>555</v>
      </c>
      <c r="D218" s="134">
        <v>12</v>
      </c>
      <c r="E218" s="134" t="s">
        <v>1075</v>
      </c>
      <c r="F218" s="134">
        <v>1</v>
      </c>
      <c r="G218" s="134" t="s">
        <v>161</v>
      </c>
      <c r="H218" s="134">
        <v>1</v>
      </c>
      <c r="I218" s="134" t="s">
        <v>161</v>
      </c>
      <c r="J218" s="130">
        <v>1.1299999999999999</v>
      </c>
    </row>
    <row r="219" spans="1:10" ht="12.75" customHeight="1">
      <c r="A219" s="134" t="s">
        <v>543</v>
      </c>
      <c r="B219" s="134" t="s">
        <v>556</v>
      </c>
      <c r="C219" s="134" t="s">
        <v>557</v>
      </c>
      <c r="D219" s="134">
        <v>12</v>
      </c>
      <c r="E219" s="134" t="s">
        <v>1075</v>
      </c>
      <c r="F219" s="134">
        <v>1</v>
      </c>
      <c r="G219" s="134" t="s">
        <v>161</v>
      </c>
      <c r="H219" s="134">
        <v>1</v>
      </c>
      <c r="I219" s="134" t="s">
        <v>161</v>
      </c>
      <c r="J219" s="130">
        <v>2.5499999999999998</v>
      </c>
    </row>
    <row r="220" spans="1:10" ht="12.75" customHeight="1">
      <c r="A220" s="134" t="s">
        <v>543</v>
      </c>
      <c r="B220" s="134" t="s">
        <v>558</v>
      </c>
      <c r="C220" s="134" t="s">
        <v>559</v>
      </c>
      <c r="D220" s="134">
        <v>12</v>
      </c>
      <c r="E220" s="134" t="s">
        <v>1075</v>
      </c>
      <c r="F220" s="134">
        <v>1</v>
      </c>
      <c r="G220" s="134" t="s">
        <v>161</v>
      </c>
      <c r="H220" s="134">
        <v>1</v>
      </c>
      <c r="I220" s="134" t="s">
        <v>161</v>
      </c>
      <c r="J220" s="130">
        <v>2.5499999999999998</v>
      </c>
    </row>
    <row r="221" spans="1:10" ht="12.75" customHeight="1">
      <c r="A221" s="134" t="s">
        <v>543</v>
      </c>
      <c r="B221" s="134" t="s">
        <v>560</v>
      </c>
      <c r="C221" s="134" t="s">
        <v>561</v>
      </c>
      <c r="D221" s="134">
        <v>12</v>
      </c>
      <c r="E221" s="134" t="s">
        <v>1075</v>
      </c>
      <c r="F221" s="134">
        <v>4</v>
      </c>
      <c r="G221" s="134" t="s">
        <v>32</v>
      </c>
      <c r="H221" s="134">
        <v>2</v>
      </c>
      <c r="I221" s="134" t="s">
        <v>32</v>
      </c>
      <c r="J221" s="143">
        <v>0</v>
      </c>
    </row>
    <row r="222" spans="1:10" ht="12.75" customHeight="1">
      <c r="A222" s="134" t="s">
        <v>543</v>
      </c>
      <c r="B222" s="134" t="s">
        <v>562</v>
      </c>
      <c r="C222" s="134" t="s">
        <v>563</v>
      </c>
      <c r="D222" s="134">
        <v>12</v>
      </c>
      <c r="E222" s="134" t="s">
        <v>1075</v>
      </c>
      <c r="F222" s="134">
        <v>4</v>
      </c>
      <c r="G222" s="134" t="s">
        <v>1076</v>
      </c>
      <c r="H222" s="134">
        <v>2</v>
      </c>
      <c r="I222" s="134" t="s">
        <v>1076</v>
      </c>
      <c r="J222" s="143">
        <v>0</v>
      </c>
    </row>
    <row r="223" spans="1:10" ht="12.75" customHeight="1">
      <c r="A223" s="134" t="s">
        <v>543</v>
      </c>
      <c r="B223" s="134" t="s">
        <v>564</v>
      </c>
      <c r="C223" s="134" t="s">
        <v>565</v>
      </c>
      <c r="D223" s="134">
        <v>12</v>
      </c>
      <c r="E223" s="134" t="s">
        <v>1075</v>
      </c>
      <c r="F223" s="134">
        <v>2</v>
      </c>
      <c r="G223" s="134" t="s">
        <v>161</v>
      </c>
      <c r="H223" s="134">
        <v>2</v>
      </c>
      <c r="I223" s="134" t="s">
        <v>161</v>
      </c>
      <c r="J223" s="130">
        <v>1.41</v>
      </c>
    </row>
    <row r="224" spans="1:10" ht="12.75" customHeight="1">
      <c r="A224" s="134" t="s">
        <v>543</v>
      </c>
      <c r="B224" s="134" t="s">
        <v>566</v>
      </c>
      <c r="C224" s="134" t="s">
        <v>567</v>
      </c>
      <c r="D224" s="134">
        <v>12</v>
      </c>
      <c r="E224" s="134" t="s">
        <v>1075</v>
      </c>
      <c r="F224" s="134">
        <v>2</v>
      </c>
      <c r="G224" s="134" t="s">
        <v>161</v>
      </c>
      <c r="H224" s="134">
        <v>2</v>
      </c>
      <c r="I224" s="134" t="s">
        <v>161</v>
      </c>
      <c r="J224" s="130">
        <v>0.64</v>
      </c>
    </row>
    <row r="225" spans="1:10" ht="12.75" customHeight="1">
      <c r="A225" s="134" t="s">
        <v>543</v>
      </c>
      <c r="B225" s="134" t="s">
        <v>568</v>
      </c>
      <c r="C225" s="134" t="s">
        <v>569</v>
      </c>
      <c r="D225" s="134">
        <v>12</v>
      </c>
      <c r="E225" s="134" t="s">
        <v>1075</v>
      </c>
      <c r="F225" s="134">
        <v>1</v>
      </c>
      <c r="G225" s="134" t="s">
        <v>161</v>
      </c>
      <c r="H225" s="134">
        <v>1</v>
      </c>
      <c r="I225" s="134" t="s">
        <v>161</v>
      </c>
      <c r="J225" s="130">
        <v>2.23</v>
      </c>
    </row>
    <row r="226" spans="1:10" ht="12.75" customHeight="1">
      <c r="A226" s="134" t="s">
        <v>543</v>
      </c>
      <c r="B226" s="134" t="s">
        <v>570</v>
      </c>
      <c r="C226" s="134" t="s">
        <v>571</v>
      </c>
      <c r="D226" s="134">
        <v>12</v>
      </c>
      <c r="E226" s="134" t="s">
        <v>1075</v>
      </c>
      <c r="F226" s="134">
        <v>4</v>
      </c>
      <c r="G226" s="134" t="s">
        <v>1076</v>
      </c>
      <c r="H226" s="134">
        <v>2</v>
      </c>
      <c r="I226" s="134" t="s">
        <v>1076</v>
      </c>
      <c r="J226" s="143">
        <v>0</v>
      </c>
    </row>
    <row r="227" spans="1:10" ht="12.75" customHeight="1">
      <c r="A227" s="134" t="s">
        <v>543</v>
      </c>
      <c r="B227" s="134" t="s">
        <v>572</v>
      </c>
      <c r="C227" s="134" t="s">
        <v>573</v>
      </c>
      <c r="D227" s="134">
        <v>12</v>
      </c>
      <c r="E227" s="134" t="s">
        <v>1075</v>
      </c>
      <c r="F227" s="134">
        <v>4</v>
      </c>
      <c r="G227" s="134" t="s">
        <v>1076</v>
      </c>
      <c r="H227" s="134">
        <v>2</v>
      </c>
      <c r="I227" s="134" t="s">
        <v>1076</v>
      </c>
      <c r="J227" s="130">
        <v>0.6</v>
      </c>
    </row>
    <row r="228" spans="1:10" ht="12.75" customHeight="1">
      <c r="A228" s="134" t="s">
        <v>543</v>
      </c>
      <c r="B228" s="134" t="s">
        <v>574</v>
      </c>
      <c r="C228" s="134" t="s">
        <v>575</v>
      </c>
      <c r="D228" s="134">
        <v>12</v>
      </c>
      <c r="E228" s="134" t="s">
        <v>1075</v>
      </c>
      <c r="F228" s="134">
        <v>4</v>
      </c>
      <c r="G228" s="134" t="s">
        <v>1076</v>
      </c>
      <c r="H228" s="134">
        <v>2</v>
      </c>
      <c r="I228" s="134" t="s">
        <v>1076</v>
      </c>
      <c r="J228" s="130">
        <v>0.45</v>
      </c>
    </row>
    <row r="229" spans="1:10" ht="12.75" customHeight="1">
      <c r="A229" s="134" t="s">
        <v>543</v>
      </c>
      <c r="B229" s="134" t="s">
        <v>576</v>
      </c>
      <c r="C229" s="134" t="s">
        <v>577</v>
      </c>
      <c r="D229" s="134">
        <v>12</v>
      </c>
      <c r="E229" s="134" t="s">
        <v>1075</v>
      </c>
      <c r="F229" s="134">
        <v>1</v>
      </c>
      <c r="G229" s="134" t="s">
        <v>161</v>
      </c>
      <c r="H229" s="134">
        <v>1</v>
      </c>
      <c r="I229" s="134" t="s">
        <v>161</v>
      </c>
      <c r="J229" s="130">
        <v>1.48</v>
      </c>
    </row>
    <row r="230" spans="1:10" ht="12.75" customHeight="1">
      <c r="A230" s="134" t="s">
        <v>543</v>
      </c>
      <c r="B230" s="134" t="s">
        <v>578</v>
      </c>
      <c r="C230" s="134" t="s">
        <v>579</v>
      </c>
      <c r="D230" s="134">
        <v>12</v>
      </c>
      <c r="E230" s="134" t="s">
        <v>1075</v>
      </c>
      <c r="F230" s="134">
        <v>1</v>
      </c>
      <c r="G230" s="134" t="s">
        <v>161</v>
      </c>
      <c r="H230" s="134">
        <v>1</v>
      </c>
      <c r="I230" s="134" t="s">
        <v>161</v>
      </c>
      <c r="J230" s="143">
        <v>0</v>
      </c>
    </row>
    <row r="231" spans="1:10" ht="12.75" customHeight="1">
      <c r="A231" s="134" t="s">
        <v>543</v>
      </c>
      <c r="B231" s="134" t="s">
        <v>580</v>
      </c>
      <c r="C231" s="134" t="s">
        <v>581</v>
      </c>
      <c r="D231" s="134">
        <v>12</v>
      </c>
      <c r="E231" s="134" t="s">
        <v>1075</v>
      </c>
      <c r="F231" s="134">
        <v>1</v>
      </c>
      <c r="G231" s="134" t="s">
        <v>161</v>
      </c>
      <c r="H231" s="134">
        <v>1</v>
      </c>
      <c r="I231" s="134" t="s">
        <v>161</v>
      </c>
      <c r="J231" s="130">
        <v>3.97</v>
      </c>
    </row>
    <row r="232" spans="1:10" ht="12.75" customHeight="1">
      <c r="A232" s="134" t="s">
        <v>543</v>
      </c>
      <c r="B232" s="134" t="s">
        <v>582</v>
      </c>
      <c r="C232" s="134" t="s">
        <v>583</v>
      </c>
      <c r="D232" s="134">
        <v>12</v>
      </c>
      <c r="E232" s="134" t="s">
        <v>1075</v>
      </c>
      <c r="F232" s="134">
        <v>1</v>
      </c>
      <c r="G232" s="134" t="s">
        <v>161</v>
      </c>
      <c r="H232" s="134">
        <v>1</v>
      </c>
      <c r="I232" s="134" t="s">
        <v>161</v>
      </c>
      <c r="J232" s="130">
        <v>0.06</v>
      </c>
    </row>
    <row r="233" spans="1:10" ht="12.75" customHeight="1">
      <c r="A233" s="134" t="s">
        <v>543</v>
      </c>
      <c r="B233" s="134" t="s">
        <v>584</v>
      </c>
      <c r="C233" s="134" t="s">
        <v>585</v>
      </c>
      <c r="D233" s="134">
        <v>12</v>
      </c>
      <c r="E233" s="134" t="s">
        <v>1075</v>
      </c>
      <c r="F233" s="134">
        <v>1</v>
      </c>
      <c r="G233" s="134" t="s">
        <v>161</v>
      </c>
      <c r="H233" s="134">
        <v>1</v>
      </c>
      <c r="I233" s="134" t="s">
        <v>161</v>
      </c>
      <c r="J233" s="130">
        <v>2.12</v>
      </c>
    </row>
    <row r="234" spans="1:10" ht="12.75" customHeight="1">
      <c r="A234" s="134" t="s">
        <v>543</v>
      </c>
      <c r="B234" s="134" t="s">
        <v>586</v>
      </c>
      <c r="C234" s="134" t="s">
        <v>587</v>
      </c>
      <c r="D234" s="134">
        <v>12</v>
      </c>
      <c r="E234" s="134" t="s">
        <v>1075</v>
      </c>
      <c r="F234" s="134">
        <v>4</v>
      </c>
      <c r="G234" s="134" t="s">
        <v>1076</v>
      </c>
      <c r="H234" s="134">
        <v>2</v>
      </c>
      <c r="I234" s="134" t="s">
        <v>1076</v>
      </c>
      <c r="J234" s="130">
        <v>1.29</v>
      </c>
    </row>
    <row r="235" spans="1:10" ht="12.75" customHeight="1">
      <c r="A235" s="134" t="s">
        <v>543</v>
      </c>
      <c r="B235" s="134" t="s">
        <v>588</v>
      </c>
      <c r="C235" s="134" t="s">
        <v>589</v>
      </c>
      <c r="D235" s="134">
        <v>12</v>
      </c>
      <c r="E235" s="134" t="s">
        <v>1075</v>
      </c>
      <c r="F235" s="134">
        <v>4</v>
      </c>
      <c r="G235" s="134" t="s">
        <v>1076</v>
      </c>
      <c r="H235" s="134">
        <v>2</v>
      </c>
      <c r="I235" s="134" t="s">
        <v>1076</v>
      </c>
      <c r="J235" s="130">
        <v>0.19</v>
      </c>
    </row>
    <row r="236" spans="1:10" ht="12.75" customHeight="1">
      <c r="A236" s="134" t="s">
        <v>543</v>
      </c>
      <c r="B236" s="134" t="s">
        <v>590</v>
      </c>
      <c r="C236" s="134" t="s">
        <v>591</v>
      </c>
      <c r="D236" s="134">
        <v>12</v>
      </c>
      <c r="E236" s="134" t="s">
        <v>1075</v>
      </c>
      <c r="F236" s="134">
        <v>4</v>
      </c>
      <c r="G236" s="134" t="s">
        <v>1076</v>
      </c>
      <c r="H236" s="134">
        <v>2</v>
      </c>
      <c r="I236" s="134" t="s">
        <v>1076</v>
      </c>
      <c r="J236" s="130">
        <v>29.2</v>
      </c>
    </row>
    <row r="237" spans="1:10" ht="12.75" customHeight="1">
      <c r="A237" s="134" t="s">
        <v>543</v>
      </c>
      <c r="B237" s="134" t="s">
        <v>592</v>
      </c>
      <c r="C237" s="134" t="s">
        <v>593</v>
      </c>
      <c r="D237" s="134">
        <v>12</v>
      </c>
      <c r="E237" s="134" t="s">
        <v>1075</v>
      </c>
      <c r="F237" s="134">
        <v>1</v>
      </c>
      <c r="G237" s="134" t="s">
        <v>161</v>
      </c>
      <c r="H237" s="134">
        <v>1</v>
      </c>
      <c r="I237" s="134" t="s">
        <v>161</v>
      </c>
      <c r="J237" s="130">
        <v>0.57999999999999996</v>
      </c>
    </row>
    <row r="238" spans="1:10" ht="12.75" customHeight="1">
      <c r="A238" s="134" t="s">
        <v>543</v>
      </c>
      <c r="B238" s="134" t="s">
        <v>594</v>
      </c>
      <c r="C238" s="134" t="s">
        <v>595</v>
      </c>
      <c r="D238" s="134">
        <v>12</v>
      </c>
      <c r="E238" s="134" t="s">
        <v>1075</v>
      </c>
      <c r="F238" s="134">
        <v>1</v>
      </c>
      <c r="G238" s="134" t="s">
        <v>161</v>
      </c>
      <c r="H238" s="134">
        <v>1</v>
      </c>
      <c r="I238" s="134" t="s">
        <v>161</v>
      </c>
      <c r="J238" s="130">
        <v>0.21</v>
      </c>
    </row>
    <row r="239" spans="1:10" ht="12.75" customHeight="1">
      <c r="A239" s="134" t="s">
        <v>543</v>
      </c>
      <c r="B239" s="134" t="s">
        <v>596</v>
      </c>
      <c r="C239" s="134" t="s">
        <v>597</v>
      </c>
      <c r="D239" s="134">
        <v>12</v>
      </c>
      <c r="E239" s="134" t="s">
        <v>1075</v>
      </c>
      <c r="F239" s="134">
        <v>1</v>
      </c>
      <c r="G239" s="134" t="s">
        <v>161</v>
      </c>
      <c r="H239" s="134">
        <v>1</v>
      </c>
      <c r="I239" s="134" t="s">
        <v>161</v>
      </c>
      <c r="J239" s="130">
        <v>0.72</v>
      </c>
    </row>
    <row r="240" spans="1:10" ht="12.75" customHeight="1">
      <c r="A240" s="134" t="s">
        <v>543</v>
      </c>
      <c r="B240" s="134" t="s">
        <v>598</v>
      </c>
      <c r="C240" s="134" t="s">
        <v>599</v>
      </c>
      <c r="D240" s="134">
        <v>12</v>
      </c>
      <c r="E240" s="134" t="s">
        <v>1075</v>
      </c>
      <c r="F240" s="134">
        <v>1</v>
      </c>
      <c r="G240" s="134" t="s">
        <v>161</v>
      </c>
      <c r="H240" s="134">
        <v>1</v>
      </c>
      <c r="I240" s="134" t="s">
        <v>161</v>
      </c>
      <c r="J240" s="130">
        <v>0.96</v>
      </c>
    </row>
    <row r="241" spans="1:10" ht="12.75" customHeight="1">
      <c r="A241" s="134" t="s">
        <v>543</v>
      </c>
      <c r="B241" s="134" t="s">
        <v>600</v>
      </c>
      <c r="C241" s="134" t="s">
        <v>601</v>
      </c>
      <c r="D241" s="134">
        <v>12</v>
      </c>
      <c r="E241" s="134" t="s">
        <v>1075</v>
      </c>
      <c r="F241" s="134">
        <v>1</v>
      </c>
      <c r="G241" s="134" t="s">
        <v>161</v>
      </c>
      <c r="H241" s="134">
        <v>1</v>
      </c>
      <c r="I241" s="134" t="s">
        <v>161</v>
      </c>
      <c r="J241" s="130">
        <v>0.05</v>
      </c>
    </row>
    <row r="242" spans="1:10" ht="12.75" customHeight="1">
      <c r="A242" s="134" t="s">
        <v>543</v>
      </c>
      <c r="B242" s="134" t="s">
        <v>602</v>
      </c>
      <c r="C242" s="134" t="s">
        <v>603</v>
      </c>
      <c r="D242" s="134">
        <v>12</v>
      </c>
      <c r="E242" s="134" t="s">
        <v>1075</v>
      </c>
      <c r="F242" s="134">
        <v>1</v>
      </c>
      <c r="G242" s="134" t="s">
        <v>161</v>
      </c>
      <c r="H242" s="134">
        <v>1</v>
      </c>
      <c r="I242" s="134" t="s">
        <v>161</v>
      </c>
      <c r="J242" s="130">
        <v>0.5</v>
      </c>
    </row>
    <row r="243" spans="1:10" ht="12.75" customHeight="1">
      <c r="A243" s="134" t="s">
        <v>543</v>
      </c>
      <c r="B243" s="134" t="s">
        <v>604</v>
      </c>
      <c r="C243" s="134" t="s">
        <v>605</v>
      </c>
      <c r="D243" s="134">
        <v>12</v>
      </c>
      <c r="E243" s="134" t="s">
        <v>1075</v>
      </c>
      <c r="F243" s="134">
        <v>1</v>
      </c>
      <c r="G243" s="134" t="s">
        <v>161</v>
      </c>
      <c r="H243" s="134">
        <v>1</v>
      </c>
      <c r="I243" s="134" t="s">
        <v>161</v>
      </c>
      <c r="J243" s="130">
        <v>1.34</v>
      </c>
    </row>
    <row r="244" spans="1:10" ht="12.75" customHeight="1">
      <c r="A244" s="134" t="s">
        <v>543</v>
      </c>
      <c r="B244" s="134" t="s">
        <v>606</v>
      </c>
      <c r="C244" s="134" t="s">
        <v>607</v>
      </c>
      <c r="D244" s="134">
        <v>12</v>
      </c>
      <c r="E244" s="134" t="s">
        <v>1075</v>
      </c>
      <c r="F244" s="134">
        <v>4</v>
      </c>
      <c r="G244" s="134" t="s">
        <v>1076</v>
      </c>
      <c r="H244" s="134">
        <v>2</v>
      </c>
      <c r="I244" s="134" t="s">
        <v>1076</v>
      </c>
      <c r="J244" s="130">
        <v>1.26</v>
      </c>
    </row>
    <row r="245" spans="1:10" ht="12.75" customHeight="1">
      <c r="A245" s="134" t="s">
        <v>543</v>
      </c>
      <c r="B245" s="134" t="s">
        <v>608</v>
      </c>
      <c r="C245" s="134" t="s">
        <v>609</v>
      </c>
      <c r="D245" s="134">
        <v>12</v>
      </c>
      <c r="E245" s="134" t="s">
        <v>1075</v>
      </c>
      <c r="F245" s="134">
        <v>4</v>
      </c>
      <c r="G245" s="134" t="s">
        <v>1076</v>
      </c>
      <c r="H245" s="134">
        <v>2</v>
      </c>
      <c r="I245" s="134" t="s">
        <v>1076</v>
      </c>
      <c r="J245" s="130">
        <v>0.55000000000000004</v>
      </c>
    </row>
    <row r="246" spans="1:10" ht="12.75" customHeight="1">
      <c r="A246" s="134" t="s">
        <v>543</v>
      </c>
      <c r="B246" s="134" t="s">
        <v>610</v>
      </c>
      <c r="C246" s="134" t="s">
        <v>611</v>
      </c>
      <c r="D246" s="134">
        <v>12</v>
      </c>
      <c r="E246" s="134" t="s">
        <v>1075</v>
      </c>
      <c r="F246" s="134">
        <v>1</v>
      </c>
      <c r="G246" s="134" t="s">
        <v>161</v>
      </c>
      <c r="H246" s="134">
        <v>1</v>
      </c>
      <c r="I246" s="134" t="s">
        <v>161</v>
      </c>
      <c r="J246" s="130">
        <v>3.14</v>
      </c>
    </row>
    <row r="247" spans="1:10" ht="12.75" customHeight="1">
      <c r="A247" s="134" t="s">
        <v>543</v>
      </c>
      <c r="B247" s="134" t="s">
        <v>612</v>
      </c>
      <c r="C247" s="134" t="s">
        <v>613</v>
      </c>
      <c r="D247" s="134">
        <v>12</v>
      </c>
      <c r="E247" s="134" t="s">
        <v>1075</v>
      </c>
      <c r="F247" s="134">
        <v>4</v>
      </c>
      <c r="G247" s="134" t="s">
        <v>1076</v>
      </c>
      <c r="H247" s="134">
        <v>2</v>
      </c>
      <c r="I247" s="134" t="s">
        <v>1076</v>
      </c>
      <c r="J247" s="130">
        <v>0.61</v>
      </c>
    </row>
    <row r="248" spans="1:10" ht="12.75" customHeight="1">
      <c r="A248" s="134" t="s">
        <v>543</v>
      </c>
      <c r="B248" s="134" t="s">
        <v>614</v>
      </c>
      <c r="C248" s="134" t="s">
        <v>615</v>
      </c>
      <c r="D248" s="134">
        <v>12</v>
      </c>
      <c r="E248" s="134" t="s">
        <v>1075</v>
      </c>
      <c r="F248" s="134">
        <v>4</v>
      </c>
      <c r="G248" s="134" t="s">
        <v>1076</v>
      </c>
      <c r="H248" s="134">
        <v>2</v>
      </c>
      <c r="I248" s="134" t="s">
        <v>1076</v>
      </c>
      <c r="J248" s="130">
        <v>1.01</v>
      </c>
    </row>
    <row r="249" spans="1:10" ht="12.75" customHeight="1">
      <c r="A249" s="134" t="s">
        <v>543</v>
      </c>
      <c r="B249" s="134" t="s">
        <v>616</v>
      </c>
      <c r="C249" s="134" t="s">
        <v>617</v>
      </c>
      <c r="D249" s="134">
        <v>12</v>
      </c>
      <c r="E249" s="134" t="s">
        <v>1075</v>
      </c>
      <c r="F249" s="134">
        <v>1</v>
      </c>
      <c r="G249" s="134" t="s">
        <v>161</v>
      </c>
      <c r="H249" s="134">
        <v>1</v>
      </c>
      <c r="I249" s="134" t="s">
        <v>161</v>
      </c>
      <c r="J249" s="130">
        <v>0.9</v>
      </c>
    </row>
    <row r="250" spans="1:10" ht="12.75" customHeight="1">
      <c r="A250" s="134" t="s">
        <v>543</v>
      </c>
      <c r="B250" s="134" t="s">
        <v>618</v>
      </c>
      <c r="C250" s="134" t="s">
        <v>619</v>
      </c>
      <c r="D250" s="134">
        <v>12</v>
      </c>
      <c r="E250" s="134" t="s">
        <v>1075</v>
      </c>
      <c r="F250" s="134">
        <v>1</v>
      </c>
      <c r="G250" s="134" t="s">
        <v>161</v>
      </c>
      <c r="H250" s="134">
        <v>1</v>
      </c>
      <c r="I250" s="134" t="s">
        <v>161</v>
      </c>
      <c r="J250" s="130">
        <v>0.36</v>
      </c>
    </row>
    <row r="251" spans="1:10" ht="12.75" customHeight="1">
      <c r="A251" s="134" t="s">
        <v>543</v>
      </c>
      <c r="B251" s="134" t="s">
        <v>620</v>
      </c>
      <c r="C251" s="134" t="s">
        <v>621</v>
      </c>
      <c r="D251" s="134">
        <v>12</v>
      </c>
      <c r="E251" s="134" t="s">
        <v>1075</v>
      </c>
      <c r="F251" s="134">
        <v>1</v>
      </c>
      <c r="G251" s="134" t="s">
        <v>161</v>
      </c>
      <c r="H251" s="134">
        <v>1</v>
      </c>
      <c r="I251" s="134" t="s">
        <v>161</v>
      </c>
      <c r="J251" s="143">
        <v>0</v>
      </c>
    </row>
    <row r="252" spans="1:10" ht="12.75" customHeight="1">
      <c r="A252" s="134" t="s">
        <v>543</v>
      </c>
      <c r="B252" s="134" t="s">
        <v>622</v>
      </c>
      <c r="C252" s="134" t="s">
        <v>623</v>
      </c>
      <c r="D252" s="134">
        <v>12</v>
      </c>
      <c r="E252" s="134" t="s">
        <v>1075</v>
      </c>
      <c r="F252" s="134">
        <v>1</v>
      </c>
      <c r="G252" s="134" t="s">
        <v>161</v>
      </c>
      <c r="H252" s="134">
        <v>1</v>
      </c>
      <c r="I252" s="134" t="s">
        <v>161</v>
      </c>
      <c r="J252" s="130">
        <v>0.5</v>
      </c>
    </row>
    <row r="253" spans="1:10" ht="12.75" customHeight="1">
      <c r="A253" s="134" t="s">
        <v>543</v>
      </c>
      <c r="B253" s="134" t="s">
        <v>624</v>
      </c>
      <c r="C253" s="134" t="s">
        <v>625</v>
      </c>
      <c r="D253" s="134">
        <v>12</v>
      </c>
      <c r="E253" s="134" t="s">
        <v>1075</v>
      </c>
      <c r="F253" s="134">
        <v>1</v>
      </c>
      <c r="G253" s="134" t="s">
        <v>161</v>
      </c>
      <c r="H253" s="134">
        <v>1</v>
      </c>
      <c r="I253" s="134" t="s">
        <v>161</v>
      </c>
      <c r="J253" s="130">
        <v>2.14</v>
      </c>
    </row>
    <row r="254" spans="1:10" ht="12.75" customHeight="1">
      <c r="A254" s="134" t="s">
        <v>543</v>
      </c>
      <c r="B254" s="134" t="s">
        <v>626</v>
      </c>
      <c r="C254" s="134" t="s">
        <v>627</v>
      </c>
      <c r="D254" s="134">
        <v>12</v>
      </c>
      <c r="E254" s="134" t="s">
        <v>1075</v>
      </c>
      <c r="F254" s="134">
        <v>2</v>
      </c>
      <c r="G254" s="134" t="s">
        <v>161</v>
      </c>
      <c r="H254" s="134">
        <v>1</v>
      </c>
      <c r="I254" s="134" t="s">
        <v>161</v>
      </c>
      <c r="J254" s="130">
        <v>0.2</v>
      </c>
    </row>
    <row r="255" spans="1:10" ht="12.75" customHeight="1">
      <c r="A255" s="134" t="s">
        <v>543</v>
      </c>
      <c r="B255" s="134" t="s">
        <v>628</v>
      </c>
      <c r="C255" s="134" t="s">
        <v>629</v>
      </c>
      <c r="D255" s="134">
        <v>12</v>
      </c>
      <c r="E255" s="134" t="s">
        <v>1075</v>
      </c>
      <c r="F255" s="134">
        <v>1</v>
      </c>
      <c r="G255" s="134" t="s">
        <v>161</v>
      </c>
      <c r="H255" s="134">
        <v>1</v>
      </c>
      <c r="I255" s="134" t="s">
        <v>161</v>
      </c>
      <c r="J255" s="130">
        <v>1.59</v>
      </c>
    </row>
    <row r="256" spans="1:10" ht="12.75" customHeight="1">
      <c r="A256" s="134" t="s">
        <v>543</v>
      </c>
      <c r="B256" s="134" t="s">
        <v>630</v>
      </c>
      <c r="C256" s="134" t="s">
        <v>631</v>
      </c>
      <c r="D256" s="134">
        <v>12</v>
      </c>
      <c r="E256" s="134" t="s">
        <v>1075</v>
      </c>
      <c r="F256" s="134">
        <v>1</v>
      </c>
      <c r="G256" s="134" t="s">
        <v>161</v>
      </c>
      <c r="H256" s="134">
        <v>1</v>
      </c>
      <c r="I256" s="134" t="s">
        <v>161</v>
      </c>
      <c r="J256" s="130">
        <v>1.86</v>
      </c>
    </row>
    <row r="257" spans="1:10" ht="12.75" customHeight="1">
      <c r="A257" s="134" t="s">
        <v>543</v>
      </c>
      <c r="B257" s="134" t="s">
        <v>632</v>
      </c>
      <c r="C257" s="134" t="s">
        <v>633</v>
      </c>
      <c r="D257" s="134">
        <v>12</v>
      </c>
      <c r="E257" s="134" t="s">
        <v>1075</v>
      </c>
      <c r="F257" s="134">
        <v>1</v>
      </c>
      <c r="G257" s="134" t="s">
        <v>161</v>
      </c>
      <c r="H257" s="134">
        <v>1</v>
      </c>
      <c r="I257" s="134" t="s">
        <v>161</v>
      </c>
      <c r="J257" s="143">
        <v>0</v>
      </c>
    </row>
    <row r="258" spans="1:10" ht="12.75" customHeight="1">
      <c r="A258" s="134" t="s">
        <v>543</v>
      </c>
      <c r="B258" s="134" t="s">
        <v>634</v>
      </c>
      <c r="C258" s="134" t="s">
        <v>635</v>
      </c>
      <c r="D258" s="134">
        <v>12</v>
      </c>
      <c r="E258" s="134" t="s">
        <v>1075</v>
      </c>
      <c r="F258" s="134">
        <v>1</v>
      </c>
      <c r="G258" s="134" t="s">
        <v>161</v>
      </c>
      <c r="H258" s="134">
        <v>1</v>
      </c>
      <c r="I258" s="134" t="s">
        <v>161</v>
      </c>
      <c r="J258" s="130">
        <v>3.67</v>
      </c>
    </row>
    <row r="259" spans="1:10" ht="12.75" customHeight="1">
      <c r="A259" s="134" t="s">
        <v>543</v>
      </c>
      <c r="B259" s="134" t="s">
        <v>636</v>
      </c>
      <c r="C259" s="134" t="s">
        <v>637</v>
      </c>
      <c r="D259" s="134">
        <v>12</v>
      </c>
      <c r="E259" s="134" t="s">
        <v>1075</v>
      </c>
      <c r="F259" s="134">
        <v>1</v>
      </c>
      <c r="G259" s="134" t="s">
        <v>161</v>
      </c>
      <c r="H259" s="134">
        <v>1</v>
      </c>
      <c r="I259" s="134" t="s">
        <v>161</v>
      </c>
      <c r="J259" s="130">
        <v>1.47</v>
      </c>
    </row>
    <row r="260" spans="1:10" ht="12.75" customHeight="1">
      <c r="A260" s="134" t="s">
        <v>543</v>
      </c>
      <c r="B260" s="134" t="s">
        <v>638</v>
      </c>
      <c r="C260" s="134" t="s">
        <v>639</v>
      </c>
      <c r="D260" s="134">
        <v>12</v>
      </c>
      <c r="E260" s="134" t="s">
        <v>1075</v>
      </c>
      <c r="F260" s="134">
        <v>4</v>
      </c>
      <c r="G260" s="134" t="s">
        <v>1076</v>
      </c>
      <c r="H260" s="134">
        <v>2</v>
      </c>
      <c r="I260" s="134" t="s">
        <v>1076</v>
      </c>
      <c r="J260" s="130">
        <v>0.13</v>
      </c>
    </row>
    <row r="261" spans="1:10" ht="12.75" customHeight="1">
      <c r="A261" s="134" t="s">
        <v>543</v>
      </c>
      <c r="B261" s="134" t="s">
        <v>640</v>
      </c>
      <c r="C261" s="134" t="s">
        <v>641</v>
      </c>
      <c r="D261" s="134">
        <v>12</v>
      </c>
      <c r="E261" s="134" t="s">
        <v>1075</v>
      </c>
      <c r="F261" s="134">
        <v>4</v>
      </c>
      <c r="G261" s="134" t="s">
        <v>1076</v>
      </c>
      <c r="H261" s="134">
        <v>2</v>
      </c>
      <c r="I261" s="134" t="s">
        <v>1076</v>
      </c>
      <c r="J261" s="130">
        <v>49.1</v>
      </c>
    </row>
    <row r="262" spans="1:10" ht="12.75" customHeight="1">
      <c r="A262" s="134" t="s">
        <v>543</v>
      </c>
      <c r="B262" s="134" t="s">
        <v>642</v>
      </c>
      <c r="C262" s="134" t="s">
        <v>643</v>
      </c>
      <c r="D262" s="134">
        <v>12</v>
      </c>
      <c r="E262" s="134" t="s">
        <v>1075</v>
      </c>
      <c r="F262" s="134">
        <v>1</v>
      </c>
      <c r="G262" s="134" t="s">
        <v>161</v>
      </c>
      <c r="H262" s="134">
        <v>1</v>
      </c>
      <c r="I262" s="134" t="s">
        <v>161</v>
      </c>
      <c r="J262" s="143">
        <v>0</v>
      </c>
    </row>
    <row r="263" spans="1:10" ht="12.75" customHeight="1">
      <c r="A263" s="134" t="s">
        <v>543</v>
      </c>
      <c r="B263" s="134" t="s">
        <v>644</v>
      </c>
      <c r="C263" s="134" t="s">
        <v>645</v>
      </c>
      <c r="D263" s="134">
        <v>12</v>
      </c>
      <c r="E263" s="134" t="s">
        <v>1075</v>
      </c>
      <c r="F263" s="134">
        <v>4</v>
      </c>
      <c r="G263" s="134" t="s">
        <v>1076</v>
      </c>
      <c r="H263" s="134">
        <v>2</v>
      </c>
      <c r="I263" s="134" t="s">
        <v>1076</v>
      </c>
      <c r="J263" s="143">
        <v>0</v>
      </c>
    </row>
    <row r="264" spans="1:10" ht="12.75" customHeight="1">
      <c r="A264" s="134" t="s">
        <v>543</v>
      </c>
      <c r="B264" s="134" t="s">
        <v>646</v>
      </c>
      <c r="C264" s="134" t="s">
        <v>647</v>
      </c>
      <c r="D264" s="134">
        <v>12</v>
      </c>
      <c r="E264" s="134" t="s">
        <v>1075</v>
      </c>
      <c r="F264" s="134">
        <v>1</v>
      </c>
      <c r="G264" s="134" t="s">
        <v>161</v>
      </c>
      <c r="H264" s="134">
        <v>1</v>
      </c>
      <c r="I264" s="134" t="s">
        <v>161</v>
      </c>
      <c r="J264" s="130">
        <v>0.26</v>
      </c>
    </row>
    <row r="265" spans="1:10" ht="12.75" customHeight="1">
      <c r="A265" s="134" t="s">
        <v>543</v>
      </c>
      <c r="B265" s="134" t="s">
        <v>648</v>
      </c>
      <c r="C265" s="134" t="s">
        <v>649</v>
      </c>
      <c r="D265" s="134">
        <v>12</v>
      </c>
      <c r="E265" s="134" t="s">
        <v>1075</v>
      </c>
      <c r="F265" s="134">
        <v>1</v>
      </c>
      <c r="G265" s="134" t="s">
        <v>161</v>
      </c>
      <c r="H265" s="134">
        <v>1</v>
      </c>
      <c r="I265" s="134" t="s">
        <v>161</v>
      </c>
      <c r="J265" s="143">
        <v>0</v>
      </c>
    </row>
    <row r="266" spans="1:10" ht="12.75" customHeight="1">
      <c r="A266" s="134" t="s">
        <v>543</v>
      </c>
      <c r="B266" s="134" t="s">
        <v>650</v>
      </c>
      <c r="C266" s="134" t="s">
        <v>651</v>
      </c>
      <c r="D266" s="134">
        <v>12</v>
      </c>
      <c r="E266" s="134" t="s">
        <v>1075</v>
      </c>
      <c r="F266" s="134">
        <v>2</v>
      </c>
      <c r="G266" s="134" t="s">
        <v>161</v>
      </c>
      <c r="H266" s="134">
        <v>1</v>
      </c>
      <c r="I266" s="134" t="s">
        <v>161</v>
      </c>
      <c r="J266" s="130">
        <v>0.14000000000000001</v>
      </c>
    </row>
    <row r="267" spans="1:10" ht="12.75" customHeight="1">
      <c r="A267" s="134" t="s">
        <v>543</v>
      </c>
      <c r="B267" s="134" t="s">
        <v>652</v>
      </c>
      <c r="C267" s="134" t="s">
        <v>653</v>
      </c>
      <c r="D267" s="134">
        <v>12</v>
      </c>
      <c r="E267" s="134" t="s">
        <v>1075</v>
      </c>
      <c r="F267" s="134">
        <v>1</v>
      </c>
      <c r="G267" s="134" t="s">
        <v>161</v>
      </c>
      <c r="H267" s="134">
        <v>1</v>
      </c>
      <c r="I267" s="134" t="s">
        <v>161</v>
      </c>
      <c r="J267" s="130">
        <v>1.1599999999999999</v>
      </c>
    </row>
    <row r="268" spans="1:10" ht="12.75" customHeight="1">
      <c r="A268" s="134" t="s">
        <v>543</v>
      </c>
      <c r="B268" s="134" t="s">
        <v>654</v>
      </c>
      <c r="C268" s="134" t="s">
        <v>655</v>
      </c>
      <c r="D268" s="134">
        <v>12</v>
      </c>
      <c r="E268" s="134" t="s">
        <v>1075</v>
      </c>
      <c r="F268" s="134">
        <v>1</v>
      </c>
      <c r="G268" s="134" t="s">
        <v>161</v>
      </c>
      <c r="H268" s="134">
        <v>1</v>
      </c>
      <c r="I268" s="134" t="s">
        <v>161</v>
      </c>
      <c r="J268" s="130">
        <v>6.79</v>
      </c>
    </row>
    <row r="269" spans="1:10" ht="12.75" customHeight="1">
      <c r="A269" s="134" t="s">
        <v>543</v>
      </c>
      <c r="B269" s="134" t="s">
        <v>656</v>
      </c>
      <c r="C269" s="134" t="s">
        <v>657</v>
      </c>
      <c r="D269" s="134">
        <v>12</v>
      </c>
      <c r="E269" s="134" t="s">
        <v>1075</v>
      </c>
      <c r="F269" s="134">
        <v>1</v>
      </c>
      <c r="G269" s="134" t="s">
        <v>161</v>
      </c>
      <c r="H269" s="134">
        <v>1</v>
      </c>
      <c r="I269" s="134" t="s">
        <v>161</v>
      </c>
      <c r="J269" s="130">
        <v>0.15</v>
      </c>
    </row>
    <row r="270" spans="1:10" ht="12.75" customHeight="1">
      <c r="A270" s="134" t="s">
        <v>543</v>
      </c>
      <c r="B270" s="134" t="s">
        <v>658</v>
      </c>
      <c r="C270" s="134" t="s">
        <v>393</v>
      </c>
      <c r="D270" s="134">
        <v>12</v>
      </c>
      <c r="E270" s="134" t="s">
        <v>1075</v>
      </c>
      <c r="F270" s="134">
        <v>4</v>
      </c>
      <c r="G270" s="134" t="s">
        <v>32</v>
      </c>
      <c r="H270" s="134">
        <v>2</v>
      </c>
      <c r="I270" s="134" t="s">
        <v>32</v>
      </c>
      <c r="J270" s="130">
        <v>0.05</v>
      </c>
    </row>
    <row r="271" spans="1:10" ht="12.75" customHeight="1">
      <c r="A271" s="134" t="s">
        <v>543</v>
      </c>
      <c r="B271" s="134" t="s">
        <v>659</v>
      </c>
      <c r="C271" s="134" t="s">
        <v>660</v>
      </c>
      <c r="D271" s="134">
        <v>12</v>
      </c>
      <c r="E271" s="134" t="s">
        <v>1075</v>
      </c>
      <c r="F271" s="134">
        <v>1</v>
      </c>
      <c r="G271" s="134" t="s">
        <v>161</v>
      </c>
      <c r="H271" s="134">
        <v>1</v>
      </c>
      <c r="I271" s="134" t="s">
        <v>161</v>
      </c>
      <c r="J271" s="130">
        <v>2.0099999999999998</v>
      </c>
    </row>
    <row r="272" spans="1:10" ht="12.75" customHeight="1">
      <c r="A272" s="134" t="s">
        <v>543</v>
      </c>
      <c r="B272" s="134" t="s">
        <v>661</v>
      </c>
      <c r="C272" s="134" t="s">
        <v>662</v>
      </c>
      <c r="D272" s="134">
        <v>12</v>
      </c>
      <c r="E272" s="134" t="s">
        <v>1075</v>
      </c>
      <c r="F272" s="134">
        <v>4</v>
      </c>
      <c r="G272" s="134" t="s">
        <v>32</v>
      </c>
      <c r="H272" s="134">
        <v>2</v>
      </c>
      <c r="I272" s="134" t="s">
        <v>32</v>
      </c>
      <c r="J272" s="130">
        <v>1.38</v>
      </c>
    </row>
    <row r="273" spans="1:10" ht="12.75" customHeight="1">
      <c r="A273" s="134" t="s">
        <v>543</v>
      </c>
      <c r="B273" s="134" t="s">
        <v>663</v>
      </c>
      <c r="C273" s="134" t="s">
        <v>664</v>
      </c>
      <c r="D273" s="134">
        <v>12</v>
      </c>
      <c r="E273" s="134" t="s">
        <v>1075</v>
      </c>
      <c r="F273" s="134">
        <v>1</v>
      </c>
      <c r="G273" s="134" t="s">
        <v>161</v>
      </c>
      <c r="H273" s="134">
        <v>1</v>
      </c>
      <c r="I273" s="134" t="s">
        <v>161</v>
      </c>
      <c r="J273" s="130">
        <v>3.06</v>
      </c>
    </row>
    <row r="274" spans="1:10" ht="12.75" customHeight="1">
      <c r="A274" s="134" t="s">
        <v>543</v>
      </c>
      <c r="B274" s="134" t="s">
        <v>665</v>
      </c>
      <c r="C274" s="134" t="s">
        <v>666</v>
      </c>
      <c r="D274" s="134">
        <v>12</v>
      </c>
      <c r="E274" s="134" t="s">
        <v>1075</v>
      </c>
      <c r="F274" s="134">
        <v>4</v>
      </c>
      <c r="G274" s="134" t="s">
        <v>1076</v>
      </c>
      <c r="H274" s="134">
        <v>2</v>
      </c>
      <c r="I274" s="134" t="s">
        <v>1076</v>
      </c>
      <c r="J274" s="130">
        <v>0.1</v>
      </c>
    </row>
    <row r="275" spans="1:10" ht="12.75" customHeight="1">
      <c r="A275" s="134" t="s">
        <v>543</v>
      </c>
      <c r="B275" s="134" t="s">
        <v>667</v>
      </c>
      <c r="C275" s="134" t="s">
        <v>668</v>
      </c>
      <c r="D275" s="134">
        <v>12</v>
      </c>
      <c r="E275" s="134" t="s">
        <v>1075</v>
      </c>
      <c r="F275" s="134">
        <v>4</v>
      </c>
      <c r="G275" s="134" t="s">
        <v>32</v>
      </c>
      <c r="H275" s="134">
        <v>2</v>
      </c>
      <c r="I275" s="134" t="s">
        <v>32</v>
      </c>
      <c r="J275" s="130">
        <v>0.87</v>
      </c>
    </row>
    <row r="276" spans="1:10" ht="12.75" customHeight="1">
      <c r="A276" s="134" t="s">
        <v>543</v>
      </c>
      <c r="B276" s="134" t="s">
        <v>669</v>
      </c>
      <c r="C276" s="134" t="s">
        <v>670</v>
      </c>
      <c r="D276" s="134">
        <v>12</v>
      </c>
      <c r="E276" s="134" t="s">
        <v>1075</v>
      </c>
      <c r="F276" s="134">
        <v>1</v>
      </c>
      <c r="G276" s="134" t="s">
        <v>161</v>
      </c>
      <c r="H276" s="134">
        <v>1</v>
      </c>
      <c r="I276" s="134" t="s">
        <v>161</v>
      </c>
      <c r="J276" s="130">
        <v>1.84</v>
      </c>
    </row>
    <row r="277" spans="1:10" ht="12.75" customHeight="1">
      <c r="A277" s="134" t="s">
        <v>543</v>
      </c>
      <c r="B277" s="134" t="s">
        <v>671</v>
      </c>
      <c r="C277" s="134" t="s">
        <v>672</v>
      </c>
      <c r="D277" s="134">
        <v>12</v>
      </c>
      <c r="E277" s="134" t="s">
        <v>1075</v>
      </c>
      <c r="F277" s="134">
        <v>1</v>
      </c>
      <c r="G277" s="134" t="s">
        <v>161</v>
      </c>
      <c r="H277" s="134">
        <v>1</v>
      </c>
      <c r="I277" s="134" t="s">
        <v>161</v>
      </c>
      <c r="J277" s="130">
        <v>0.25</v>
      </c>
    </row>
    <row r="278" spans="1:10" ht="12.75" customHeight="1">
      <c r="A278" s="134" t="s">
        <v>543</v>
      </c>
      <c r="B278" s="134" t="s">
        <v>673</v>
      </c>
      <c r="C278" s="134" t="s">
        <v>674</v>
      </c>
      <c r="D278" s="134">
        <v>12</v>
      </c>
      <c r="E278" s="134" t="s">
        <v>1075</v>
      </c>
      <c r="F278" s="134">
        <v>1</v>
      </c>
      <c r="G278" s="134" t="s">
        <v>161</v>
      </c>
      <c r="H278" s="134">
        <v>1</v>
      </c>
      <c r="I278" s="134" t="s">
        <v>161</v>
      </c>
      <c r="J278" s="130">
        <v>0.42</v>
      </c>
    </row>
    <row r="279" spans="1:10" ht="12.75" customHeight="1">
      <c r="A279" s="134" t="s">
        <v>543</v>
      </c>
      <c r="B279" s="134" t="s">
        <v>675</v>
      </c>
      <c r="C279" s="134" t="s">
        <v>676</v>
      </c>
      <c r="D279" s="134">
        <v>12</v>
      </c>
      <c r="E279" s="134" t="s">
        <v>1075</v>
      </c>
      <c r="F279" s="134">
        <v>4</v>
      </c>
      <c r="G279" s="134" t="s">
        <v>1076</v>
      </c>
      <c r="H279" s="134">
        <v>2</v>
      </c>
      <c r="I279" s="134" t="s">
        <v>1076</v>
      </c>
      <c r="J279" s="130">
        <v>0.3</v>
      </c>
    </row>
    <row r="280" spans="1:10" ht="12.75" customHeight="1">
      <c r="A280" s="134" t="s">
        <v>543</v>
      </c>
      <c r="B280" s="134" t="s">
        <v>677</v>
      </c>
      <c r="C280" s="134" t="s">
        <v>678</v>
      </c>
      <c r="D280" s="134">
        <v>12</v>
      </c>
      <c r="E280" s="134" t="s">
        <v>1075</v>
      </c>
      <c r="F280" s="134">
        <v>1</v>
      </c>
      <c r="G280" s="134" t="s">
        <v>161</v>
      </c>
      <c r="H280" s="134">
        <v>1</v>
      </c>
      <c r="I280" s="134" t="s">
        <v>161</v>
      </c>
      <c r="J280" s="143">
        <v>0</v>
      </c>
    </row>
    <row r="281" spans="1:10" ht="12.75" customHeight="1">
      <c r="A281" s="134" t="s">
        <v>543</v>
      </c>
      <c r="B281" s="134" t="s">
        <v>679</v>
      </c>
      <c r="C281" s="134" t="s">
        <v>680</v>
      </c>
      <c r="D281" s="134">
        <v>12</v>
      </c>
      <c r="E281" s="134" t="s">
        <v>1075</v>
      </c>
      <c r="F281" s="134">
        <v>1</v>
      </c>
      <c r="G281" s="134" t="s">
        <v>161</v>
      </c>
      <c r="H281" s="134">
        <v>1</v>
      </c>
      <c r="I281" s="134" t="s">
        <v>161</v>
      </c>
      <c r="J281" s="130">
        <v>0.76</v>
      </c>
    </row>
    <row r="282" spans="1:10" ht="12.75" customHeight="1">
      <c r="A282" s="134" t="s">
        <v>543</v>
      </c>
      <c r="B282" s="134" t="s">
        <v>681</v>
      </c>
      <c r="C282" s="134" t="s">
        <v>682</v>
      </c>
      <c r="D282" s="134">
        <v>12</v>
      </c>
      <c r="E282" s="134" t="s">
        <v>1075</v>
      </c>
      <c r="F282" s="134">
        <v>4</v>
      </c>
      <c r="G282" s="134" t="s">
        <v>1076</v>
      </c>
      <c r="H282" s="134">
        <v>2</v>
      </c>
      <c r="I282" s="134" t="s">
        <v>1076</v>
      </c>
      <c r="J282" s="130">
        <v>0.86</v>
      </c>
    </row>
    <row r="283" spans="1:10" ht="12.75" customHeight="1">
      <c r="A283" s="134" t="s">
        <v>543</v>
      </c>
      <c r="B283" s="134" t="s">
        <v>683</v>
      </c>
      <c r="C283" s="134" t="s">
        <v>684</v>
      </c>
      <c r="D283" s="134">
        <v>12</v>
      </c>
      <c r="E283" s="134" t="s">
        <v>1075</v>
      </c>
      <c r="F283" s="134">
        <v>1</v>
      </c>
      <c r="G283" s="134" t="s">
        <v>161</v>
      </c>
      <c r="H283" s="134">
        <v>1</v>
      </c>
      <c r="I283" s="134" t="s">
        <v>161</v>
      </c>
      <c r="J283" s="130">
        <v>3.75</v>
      </c>
    </row>
    <row r="284" spans="1:10" ht="12.75" customHeight="1">
      <c r="A284" s="134" t="s">
        <v>543</v>
      </c>
      <c r="B284" s="134" t="s">
        <v>685</v>
      </c>
      <c r="C284" s="134" t="s">
        <v>686</v>
      </c>
      <c r="D284" s="134">
        <v>12</v>
      </c>
      <c r="E284" s="134" t="s">
        <v>1075</v>
      </c>
      <c r="F284" s="134">
        <v>4</v>
      </c>
      <c r="G284" s="134" t="s">
        <v>32</v>
      </c>
      <c r="H284" s="134">
        <v>2</v>
      </c>
      <c r="I284" s="134" t="s">
        <v>32</v>
      </c>
      <c r="J284" s="130">
        <v>0.59</v>
      </c>
    </row>
    <row r="285" spans="1:10" ht="12.75" customHeight="1">
      <c r="A285" s="134" t="s">
        <v>543</v>
      </c>
      <c r="B285" s="134" t="s">
        <v>687</v>
      </c>
      <c r="C285" s="134" t="s">
        <v>688</v>
      </c>
      <c r="D285" s="134">
        <v>12</v>
      </c>
      <c r="E285" s="134" t="s">
        <v>1075</v>
      </c>
      <c r="F285" s="134">
        <v>1</v>
      </c>
      <c r="G285" s="134" t="s">
        <v>161</v>
      </c>
      <c r="H285" s="134">
        <v>1</v>
      </c>
      <c r="I285" s="134" t="s">
        <v>161</v>
      </c>
      <c r="J285" s="130">
        <v>9.91</v>
      </c>
    </row>
    <row r="286" spans="1:10" ht="12.75" customHeight="1">
      <c r="A286" s="134" t="s">
        <v>543</v>
      </c>
      <c r="B286" s="134" t="s">
        <v>689</v>
      </c>
      <c r="C286" s="134" t="s">
        <v>690</v>
      </c>
      <c r="D286" s="134">
        <v>12</v>
      </c>
      <c r="E286" s="134" t="s">
        <v>1075</v>
      </c>
      <c r="F286" s="134">
        <v>4</v>
      </c>
      <c r="G286" s="134" t="s">
        <v>1076</v>
      </c>
      <c r="H286" s="134">
        <v>2</v>
      </c>
      <c r="I286" s="134" t="s">
        <v>1076</v>
      </c>
      <c r="J286" s="130">
        <v>0.72</v>
      </c>
    </row>
    <row r="287" spans="1:10" ht="12.75" customHeight="1">
      <c r="A287" s="134" t="s">
        <v>543</v>
      </c>
      <c r="B287" s="134" t="s">
        <v>691</v>
      </c>
      <c r="C287" s="134" t="s">
        <v>692</v>
      </c>
      <c r="D287" s="134">
        <v>12</v>
      </c>
      <c r="E287" s="134" t="s">
        <v>1075</v>
      </c>
      <c r="F287" s="134">
        <v>1</v>
      </c>
      <c r="G287" s="134" t="s">
        <v>161</v>
      </c>
      <c r="H287" s="134">
        <v>1</v>
      </c>
      <c r="I287" s="134" t="s">
        <v>161</v>
      </c>
      <c r="J287" s="130">
        <v>0.91</v>
      </c>
    </row>
    <row r="288" spans="1:10" ht="12.75" customHeight="1">
      <c r="A288" s="135" t="s">
        <v>543</v>
      </c>
      <c r="B288" s="135" t="s">
        <v>693</v>
      </c>
      <c r="C288" s="135" t="s">
        <v>694</v>
      </c>
      <c r="D288" s="135">
        <v>12</v>
      </c>
      <c r="E288" s="135" t="s">
        <v>1075</v>
      </c>
      <c r="F288" s="135">
        <v>4</v>
      </c>
      <c r="G288" s="135" t="s">
        <v>1076</v>
      </c>
      <c r="H288" s="135">
        <v>2</v>
      </c>
      <c r="I288" s="135" t="s">
        <v>1076</v>
      </c>
      <c r="J288" s="144">
        <v>0</v>
      </c>
    </row>
    <row r="289" spans="1:10">
      <c r="A289" s="29"/>
      <c r="B289" s="28">
        <f>COUNTA(B213:B288)</f>
        <v>76</v>
      </c>
      <c r="C289" s="28"/>
      <c r="D289" s="29"/>
      <c r="E289" s="29"/>
      <c r="F289" s="28">
        <f>COUNTIF(F213:F288, "&gt;0")</f>
        <v>76</v>
      </c>
      <c r="G289" s="29"/>
      <c r="H289" s="28"/>
      <c r="I289" s="29"/>
      <c r="J289" s="131">
        <f>SUM(J213:J288)</f>
        <v>161.85</v>
      </c>
    </row>
    <row r="290" spans="1:10" ht="10.5" customHeight="1">
      <c r="A290" s="29"/>
      <c r="B290" s="28"/>
      <c r="C290" s="28"/>
      <c r="D290" s="29"/>
      <c r="E290" s="29"/>
      <c r="F290" s="28"/>
      <c r="G290" s="29"/>
      <c r="H290" s="28"/>
      <c r="I290" s="29"/>
      <c r="J290" s="131"/>
    </row>
    <row r="291" spans="1:10" ht="12.75" customHeight="1">
      <c r="A291" s="134" t="s">
        <v>695</v>
      </c>
      <c r="B291" s="134" t="s">
        <v>696</v>
      </c>
      <c r="C291" s="134" t="s">
        <v>697</v>
      </c>
      <c r="D291" s="134">
        <v>12</v>
      </c>
      <c r="E291" s="134" t="s">
        <v>1075</v>
      </c>
      <c r="F291" s="134">
        <v>1</v>
      </c>
      <c r="G291" s="134" t="s">
        <v>161</v>
      </c>
      <c r="H291" s="134">
        <v>1</v>
      </c>
      <c r="I291" s="134" t="s">
        <v>161</v>
      </c>
      <c r="J291" s="130">
        <v>0.21</v>
      </c>
    </row>
    <row r="292" spans="1:10" ht="12.75" customHeight="1">
      <c r="A292" s="134" t="s">
        <v>695</v>
      </c>
      <c r="B292" s="134" t="s">
        <v>698</v>
      </c>
      <c r="C292" s="134" t="s">
        <v>193</v>
      </c>
      <c r="D292" s="134">
        <v>12</v>
      </c>
      <c r="E292" s="134" t="s">
        <v>1075</v>
      </c>
      <c r="F292" s="134">
        <v>1</v>
      </c>
      <c r="G292" s="134" t="s">
        <v>161</v>
      </c>
      <c r="H292" s="134">
        <v>1</v>
      </c>
      <c r="I292" s="134" t="s">
        <v>161</v>
      </c>
      <c r="J292" s="130">
        <v>0.73</v>
      </c>
    </row>
    <row r="293" spans="1:10" ht="12.75" customHeight="1">
      <c r="A293" s="134" t="s">
        <v>695</v>
      </c>
      <c r="B293" s="134" t="s">
        <v>699</v>
      </c>
      <c r="C293" s="134" t="s">
        <v>700</v>
      </c>
      <c r="D293" s="134">
        <v>12</v>
      </c>
      <c r="E293" s="134" t="s">
        <v>1075</v>
      </c>
      <c r="F293" s="134">
        <v>1</v>
      </c>
      <c r="G293" s="134" t="s">
        <v>161</v>
      </c>
      <c r="H293" s="134">
        <v>1</v>
      </c>
      <c r="I293" s="134" t="s">
        <v>161</v>
      </c>
      <c r="J293" s="130">
        <v>1.71</v>
      </c>
    </row>
    <row r="294" spans="1:10" ht="12.75" customHeight="1">
      <c r="A294" s="134" t="s">
        <v>695</v>
      </c>
      <c r="B294" s="134" t="s">
        <v>701</v>
      </c>
      <c r="C294" s="134" t="s">
        <v>702</v>
      </c>
      <c r="D294" s="134">
        <v>12</v>
      </c>
      <c r="E294" s="134" t="s">
        <v>1075</v>
      </c>
      <c r="F294" s="134">
        <v>1</v>
      </c>
      <c r="G294" s="134" t="s">
        <v>161</v>
      </c>
      <c r="H294" s="134">
        <v>1</v>
      </c>
      <c r="I294" s="134" t="s">
        <v>161</v>
      </c>
      <c r="J294" s="130">
        <v>0.25</v>
      </c>
    </row>
    <row r="295" spans="1:10" ht="12.75" customHeight="1">
      <c r="A295" s="134" t="s">
        <v>695</v>
      </c>
      <c r="B295" s="134" t="s">
        <v>703</v>
      </c>
      <c r="C295" s="134" t="s">
        <v>704</v>
      </c>
      <c r="D295" s="134">
        <v>12</v>
      </c>
      <c r="E295" s="134" t="s">
        <v>1075</v>
      </c>
      <c r="F295" s="134">
        <v>1</v>
      </c>
      <c r="G295" s="134" t="s">
        <v>161</v>
      </c>
      <c r="H295" s="134">
        <v>1</v>
      </c>
      <c r="I295" s="134" t="s">
        <v>161</v>
      </c>
      <c r="J295" s="130">
        <v>1.1499999999999999</v>
      </c>
    </row>
    <row r="296" spans="1:10" ht="12.75" customHeight="1">
      <c r="A296" s="134" t="s">
        <v>695</v>
      </c>
      <c r="B296" s="134" t="s">
        <v>705</v>
      </c>
      <c r="C296" s="134" t="s">
        <v>706</v>
      </c>
      <c r="D296" s="134">
        <v>12</v>
      </c>
      <c r="E296" s="134" t="s">
        <v>1075</v>
      </c>
      <c r="F296" s="134">
        <v>4</v>
      </c>
      <c r="G296" s="134" t="s">
        <v>32</v>
      </c>
      <c r="H296" s="134">
        <v>2</v>
      </c>
      <c r="I296" s="134" t="s">
        <v>32</v>
      </c>
      <c r="J296" s="130">
        <v>1.8</v>
      </c>
    </row>
    <row r="297" spans="1:10" ht="12.75" customHeight="1">
      <c r="A297" s="135" t="s">
        <v>695</v>
      </c>
      <c r="B297" s="135" t="s">
        <v>707</v>
      </c>
      <c r="C297" s="135" t="s">
        <v>629</v>
      </c>
      <c r="D297" s="135">
        <v>12</v>
      </c>
      <c r="E297" s="135" t="s">
        <v>1075</v>
      </c>
      <c r="F297" s="135">
        <v>1</v>
      </c>
      <c r="G297" s="135" t="s">
        <v>161</v>
      </c>
      <c r="H297" s="135">
        <v>1</v>
      </c>
      <c r="I297" s="135" t="s">
        <v>161</v>
      </c>
      <c r="J297" s="133">
        <v>4.82</v>
      </c>
    </row>
    <row r="298" spans="1:10">
      <c r="A298" s="29"/>
      <c r="B298" s="28">
        <f>COUNTA(B291:B297)</f>
        <v>7</v>
      </c>
      <c r="C298" s="28"/>
      <c r="D298" s="29"/>
      <c r="E298" s="29"/>
      <c r="F298" s="28">
        <f>COUNTIF(F291:F297, "&gt;0")</f>
        <v>7</v>
      </c>
      <c r="G298" s="29"/>
      <c r="H298" s="28"/>
      <c r="I298" s="29"/>
      <c r="J298" s="131">
        <f>SUM(J291:J297)</f>
        <v>10.67</v>
      </c>
    </row>
    <row r="299" spans="1:10" ht="10.5" customHeight="1">
      <c r="A299" s="29"/>
      <c r="B299" s="28"/>
      <c r="C299" s="28"/>
      <c r="D299" s="29"/>
      <c r="E299" s="29"/>
      <c r="F299" s="28"/>
      <c r="G299" s="29"/>
      <c r="H299" s="28"/>
      <c r="I299" s="29"/>
      <c r="J299" s="131"/>
    </row>
    <row r="300" spans="1:10" ht="12.75" customHeight="1">
      <c r="A300" s="134" t="s">
        <v>708</v>
      </c>
      <c r="B300" s="134" t="s">
        <v>709</v>
      </c>
      <c r="C300" s="134" t="s">
        <v>710</v>
      </c>
      <c r="D300" s="134">
        <v>12</v>
      </c>
      <c r="E300" s="134" t="s">
        <v>1075</v>
      </c>
      <c r="F300" s="134">
        <v>1</v>
      </c>
      <c r="G300" s="134" t="s">
        <v>161</v>
      </c>
      <c r="H300" s="134">
        <v>1</v>
      </c>
      <c r="I300" s="134" t="s">
        <v>161</v>
      </c>
      <c r="J300" s="130">
        <v>0.63</v>
      </c>
    </row>
    <row r="301" spans="1:10" ht="12.75" customHeight="1">
      <c r="A301" s="134" t="s">
        <v>708</v>
      </c>
      <c r="B301" s="134" t="s">
        <v>711</v>
      </c>
      <c r="C301" s="134" t="s">
        <v>712</v>
      </c>
      <c r="D301" s="134">
        <v>12</v>
      </c>
      <c r="E301" s="134" t="s">
        <v>1075</v>
      </c>
      <c r="F301" s="134">
        <v>1</v>
      </c>
      <c r="G301" s="134" t="s">
        <v>161</v>
      </c>
      <c r="H301" s="134">
        <v>1</v>
      </c>
      <c r="I301" s="134" t="s">
        <v>161</v>
      </c>
      <c r="J301" s="130">
        <v>1.79</v>
      </c>
    </row>
    <row r="302" spans="1:10" ht="12.75" customHeight="1">
      <c r="A302" s="134" t="s">
        <v>708</v>
      </c>
      <c r="B302" s="134" t="s">
        <v>713</v>
      </c>
      <c r="C302" s="134" t="s">
        <v>714</v>
      </c>
      <c r="D302" s="134">
        <v>7</v>
      </c>
      <c r="E302" s="134" t="s">
        <v>1075</v>
      </c>
      <c r="F302" s="134">
        <v>4</v>
      </c>
      <c r="G302" s="134" t="s">
        <v>1076</v>
      </c>
      <c r="H302" s="134">
        <v>2</v>
      </c>
      <c r="I302" s="134" t="s">
        <v>1076</v>
      </c>
      <c r="J302" s="130">
        <v>0.77</v>
      </c>
    </row>
    <row r="303" spans="1:10" ht="12.75" customHeight="1">
      <c r="A303" s="134" t="s">
        <v>708</v>
      </c>
      <c r="B303" s="134" t="s">
        <v>715</v>
      </c>
      <c r="C303" s="134" t="s">
        <v>716</v>
      </c>
      <c r="D303" s="134">
        <v>7</v>
      </c>
      <c r="E303" s="134" t="s">
        <v>1075</v>
      </c>
      <c r="F303" s="134">
        <v>4</v>
      </c>
      <c r="G303" s="134" t="s">
        <v>1076</v>
      </c>
      <c r="H303" s="134">
        <v>2</v>
      </c>
      <c r="I303" s="134" t="s">
        <v>1076</v>
      </c>
      <c r="J303" s="130">
        <v>0.3</v>
      </c>
    </row>
    <row r="304" spans="1:10" ht="12.75" customHeight="1">
      <c r="A304" s="134" t="s">
        <v>708</v>
      </c>
      <c r="B304" s="134" t="s">
        <v>717</v>
      </c>
      <c r="C304" s="134" t="s">
        <v>231</v>
      </c>
      <c r="D304" s="134">
        <v>7</v>
      </c>
      <c r="E304" s="134" t="s">
        <v>1075</v>
      </c>
      <c r="F304" s="134">
        <v>4</v>
      </c>
      <c r="G304" s="134" t="s">
        <v>1076</v>
      </c>
      <c r="H304" s="134">
        <v>2</v>
      </c>
      <c r="I304" s="134" t="s">
        <v>1076</v>
      </c>
      <c r="J304" s="130">
        <v>0.61</v>
      </c>
    </row>
    <row r="305" spans="1:10" ht="12.75" customHeight="1">
      <c r="A305" s="134" t="s">
        <v>708</v>
      </c>
      <c r="B305" s="134" t="s">
        <v>718</v>
      </c>
      <c r="C305" s="134" t="s">
        <v>719</v>
      </c>
      <c r="D305" s="134">
        <v>12</v>
      </c>
      <c r="E305" s="134" t="s">
        <v>1075</v>
      </c>
      <c r="F305" s="134">
        <v>1</v>
      </c>
      <c r="G305" s="134" t="s">
        <v>161</v>
      </c>
      <c r="H305" s="134">
        <v>1</v>
      </c>
      <c r="I305" s="134" t="s">
        <v>161</v>
      </c>
      <c r="J305" s="130">
        <v>0.65</v>
      </c>
    </row>
    <row r="306" spans="1:10" ht="12.75" customHeight="1">
      <c r="A306" s="134" t="s">
        <v>708</v>
      </c>
      <c r="B306" s="134" t="s">
        <v>720</v>
      </c>
      <c r="C306" s="134" t="s">
        <v>721</v>
      </c>
      <c r="D306" s="134">
        <v>12</v>
      </c>
      <c r="E306" s="134" t="s">
        <v>1075</v>
      </c>
      <c r="F306" s="134">
        <v>1</v>
      </c>
      <c r="G306" s="134" t="s">
        <v>161</v>
      </c>
      <c r="H306" s="134">
        <v>1</v>
      </c>
      <c r="I306" s="134" t="s">
        <v>161</v>
      </c>
      <c r="J306" s="130">
        <v>3.02</v>
      </c>
    </row>
    <row r="307" spans="1:10" ht="12.75" customHeight="1">
      <c r="A307" s="134" t="s">
        <v>708</v>
      </c>
      <c r="B307" s="134" t="s">
        <v>722</v>
      </c>
      <c r="C307" s="134" t="s">
        <v>723</v>
      </c>
      <c r="D307" s="134">
        <v>7</v>
      </c>
      <c r="E307" s="134" t="s">
        <v>1075</v>
      </c>
      <c r="F307" s="134">
        <v>4</v>
      </c>
      <c r="G307" s="134" t="s">
        <v>1076</v>
      </c>
      <c r="H307" s="134">
        <v>2</v>
      </c>
      <c r="I307" s="134" t="s">
        <v>1076</v>
      </c>
      <c r="J307" s="130">
        <v>0.87</v>
      </c>
    </row>
    <row r="308" spans="1:10" ht="12.75" customHeight="1">
      <c r="A308" s="134" t="s">
        <v>708</v>
      </c>
      <c r="B308" s="134" t="s">
        <v>724</v>
      </c>
      <c r="C308" s="134" t="s">
        <v>725</v>
      </c>
      <c r="D308" s="134">
        <v>7</v>
      </c>
      <c r="E308" s="134" t="s">
        <v>1075</v>
      </c>
      <c r="F308" s="134">
        <v>4</v>
      </c>
      <c r="G308" s="134" t="s">
        <v>1076</v>
      </c>
      <c r="H308" s="134">
        <v>2</v>
      </c>
      <c r="I308" s="134" t="s">
        <v>1076</v>
      </c>
      <c r="J308" s="130">
        <v>5.94</v>
      </c>
    </row>
    <row r="309" spans="1:10" ht="12.75" customHeight="1">
      <c r="A309" s="134" t="s">
        <v>708</v>
      </c>
      <c r="B309" s="134" t="s">
        <v>726</v>
      </c>
      <c r="C309" s="134" t="s">
        <v>727</v>
      </c>
      <c r="D309" s="134">
        <v>12</v>
      </c>
      <c r="E309" s="134" t="s">
        <v>1075</v>
      </c>
      <c r="F309" s="134">
        <v>1</v>
      </c>
      <c r="G309" s="134" t="s">
        <v>161</v>
      </c>
      <c r="H309" s="134">
        <v>1</v>
      </c>
      <c r="I309" s="134" t="s">
        <v>161</v>
      </c>
      <c r="J309" s="130">
        <v>0.89</v>
      </c>
    </row>
    <row r="310" spans="1:10" ht="12.75" customHeight="1">
      <c r="A310" s="134" t="s">
        <v>708</v>
      </c>
      <c r="B310" s="134" t="s">
        <v>728</v>
      </c>
      <c r="C310" s="134" t="s">
        <v>729</v>
      </c>
      <c r="D310" s="134">
        <v>12</v>
      </c>
      <c r="E310" s="134" t="s">
        <v>1075</v>
      </c>
      <c r="F310" s="134">
        <v>1</v>
      </c>
      <c r="G310" s="134" t="s">
        <v>161</v>
      </c>
      <c r="H310" s="134">
        <v>1</v>
      </c>
      <c r="I310" s="134" t="s">
        <v>161</v>
      </c>
      <c r="J310" s="130">
        <v>3.08</v>
      </c>
    </row>
    <row r="311" spans="1:10" ht="12.75" customHeight="1">
      <c r="A311" s="134" t="s">
        <v>708</v>
      </c>
      <c r="B311" s="134" t="s">
        <v>730</v>
      </c>
      <c r="C311" s="134" t="s">
        <v>731</v>
      </c>
      <c r="D311" s="134">
        <v>12</v>
      </c>
      <c r="E311" s="134" t="s">
        <v>1075</v>
      </c>
      <c r="F311" s="134">
        <v>1</v>
      </c>
      <c r="G311" s="134" t="s">
        <v>161</v>
      </c>
      <c r="H311" s="134">
        <v>1</v>
      </c>
      <c r="I311" s="134" t="s">
        <v>161</v>
      </c>
      <c r="J311" s="130">
        <v>0.52</v>
      </c>
    </row>
    <row r="312" spans="1:10" ht="12.75" customHeight="1">
      <c r="A312" s="134" t="s">
        <v>708</v>
      </c>
      <c r="B312" s="134" t="s">
        <v>732</v>
      </c>
      <c r="C312" s="134" t="s">
        <v>733</v>
      </c>
      <c r="D312" s="134">
        <v>12</v>
      </c>
      <c r="E312" s="134" t="s">
        <v>1075</v>
      </c>
      <c r="F312" s="134">
        <v>4</v>
      </c>
      <c r="G312" s="134" t="s">
        <v>1076</v>
      </c>
      <c r="H312" s="134">
        <v>2</v>
      </c>
      <c r="I312" s="134" t="s">
        <v>1076</v>
      </c>
      <c r="J312" s="130">
        <v>0</v>
      </c>
    </row>
    <row r="313" spans="1:10" ht="12.75" customHeight="1">
      <c r="A313" s="134" t="s">
        <v>708</v>
      </c>
      <c r="B313" s="134" t="s">
        <v>734</v>
      </c>
      <c r="C313" s="134" t="s">
        <v>735</v>
      </c>
      <c r="D313" s="134">
        <v>12</v>
      </c>
      <c r="E313" s="134" t="s">
        <v>1075</v>
      </c>
      <c r="F313" s="134">
        <v>1</v>
      </c>
      <c r="G313" s="134" t="s">
        <v>161</v>
      </c>
      <c r="H313" s="134">
        <v>1</v>
      </c>
      <c r="I313" s="134" t="s">
        <v>161</v>
      </c>
      <c r="J313" s="130">
        <v>3.75</v>
      </c>
    </row>
    <row r="314" spans="1:10" ht="12.75" customHeight="1">
      <c r="A314" s="134" t="s">
        <v>708</v>
      </c>
      <c r="B314" s="134" t="s">
        <v>736</v>
      </c>
      <c r="C314" s="134" t="s">
        <v>737</v>
      </c>
      <c r="D314" s="134">
        <v>7</v>
      </c>
      <c r="E314" s="134" t="s">
        <v>1075</v>
      </c>
      <c r="F314" s="134">
        <v>1</v>
      </c>
      <c r="G314" s="134" t="s">
        <v>161</v>
      </c>
      <c r="H314" s="134">
        <v>1</v>
      </c>
      <c r="I314" s="134" t="s">
        <v>161</v>
      </c>
      <c r="J314" s="130">
        <v>0.32</v>
      </c>
    </row>
    <row r="315" spans="1:10" ht="12.75" customHeight="1">
      <c r="A315" s="134" t="s">
        <v>708</v>
      </c>
      <c r="B315" s="134" t="s">
        <v>738</v>
      </c>
      <c r="C315" s="134" t="s">
        <v>393</v>
      </c>
      <c r="D315" s="134">
        <v>7</v>
      </c>
      <c r="E315" s="134" t="s">
        <v>1075</v>
      </c>
      <c r="F315" s="134">
        <v>4</v>
      </c>
      <c r="G315" s="134" t="s">
        <v>1076</v>
      </c>
      <c r="H315" s="134">
        <v>2</v>
      </c>
      <c r="I315" s="134" t="s">
        <v>1076</v>
      </c>
      <c r="J315" s="130">
        <v>1.46</v>
      </c>
    </row>
    <row r="316" spans="1:10" ht="12.75" customHeight="1">
      <c r="A316" s="135" t="s">
        <v>708</v>
      </c>
      <c r="B316" s="135" t="s">
        <v>739</v>
      </c>
      <c r="C316" s="135" t="s">
        <v>740</v>
      </c>
      <c r="D316" s="135">
        <v>7</v>
      </c>
      <c r="E316" s="135" t="s">
        <v>1075</v>
      </c>
      <c r="F316" s="135">
        <v>4</v>
      </c>
      <c r="G316" s="135" t="s">
        <v>1076</v>
      </c>
      <c r="H316" s="135">
        <v>2</v>
      </c>
      <c r="I316" s="135" t="s">
        <v>1076</v>
      </c>
      <c r="J316" s="133">
        <v>0.09</v>
      </c>
    </row>
    <row r="317" spans="1:10">
      <c r="A317" s="29"/>
      <c r="B317" s="28">
        <f>COUNTA(B300:B316)</f>
        <v>17</v>
      </c>
      <c r="C317" s="28"/>
      <c r="D317" s="29"/>
      <c r="E317" s="29"/>
      <c r="F317" s="28">
        <f>COUNTIF(F300:F316, "&gt;0")</f>
        <v>17</v>
      </c>
      <c r="G317" s="29"/>
      <c r="H317" s="28"/>
      <c r="I317" s="29"/>
      <c r="J317" s="131">
        <f>SUM(J300:J316)</f>
        <v>24.689999999999998</v>
      </c>
    </row>
    <row r="318" spans="1:10" ht="10.5" customHeight="1">
      <c r="A318" s="29"/>
      <c r="B318" s="28"/>
      <c r="C318" s="28"/>
      <c r="D318" s="29"/>
      <c r="E318" s="29"/>
      <c r="F318" s="28"/>
      <c r="G318" s="29"/>
      <c r="H318" s="28"/>
      <c r="I318" s="29"/>
      <c r="J318" s="131"/>
    </row>
    <row r="319" spans="1:10" ht="12.75" customHeight="1">
      <c r="A319" s="134" t="s">
        <v>741</v>
      </c>
      <c r="B319" s="134" t="s">
        <v>742</v>
      </c>
      <c r="C319" s="134" t="s">
        <v>743</v>
      </c>
      <c r="D319" s="134">
        <v>12</v>
      </c>
      <c r="E319" s="134" t="s">
        <v>1075</v>
      </c>
      <c r="F319" s="134">
        <v>4</v>
      </c>
      <c r="G319" s="134" t="s">
        <v>1076</v>
      </c>
      <c r="H319" s="134">
        <v>2</v>
      </c>
      <c r="I319" s="134" t="s">
        <v>1076</v>
      </c>
      <c r="J319" s="130">
        <v>6.69</v>
      </c>
    </row>
    <row r="320" spans="1:10" ht="12.75" customHeight="1">
      <c r="A320" s="134" t="s">
        <v>741</v>
      </c>
      <c r="B320" s="134" t="s">
        <v>744</v>
      </c>
      <c r="C320" s="134" t="s">
        <v>697</v>
      </c>
      <c r="D320" s="134">
        <v>12</v>
      </c>
      <c r="E320" s="134" t="s">
        <v>1075</v>
      </c>
      <c r="F320" s="134">
        <v>1</v>
      </c>
      <c r="G320" s="134" t="s">
        <v>161</v>
      </c>
      <c r="H320" s="134">
        <v>1</v>
      </c>
      <c r="I320" s="134" t="s">
        <v>161</v>
      </c>
      <c r="J320" s="130">
        <v>0.23</v>
      </c>
    </row>
    <row r="321" spans="1:10" ht="12.75" customHeight="1">
      <c r="A321" s="134" t="s">
        <v>741</v>
      </c>
      <c r="B321" s="134" t="s">
        <v>745</v>
      </c>
      <c r="C321" s="134" t="s">
        <v>746</v>
      </c>
      <c r="D321" s="134">
        <v>12</v>
      </c>
      <c r="E321" s="134" t="s">
        <v>1075</v>
      </c>
      <c r="F321" s="134">
        <v>1</v>
      </c>
      <c r="G321" s="134" t="s">
        <v>161</v>
      </c>
      <c r="H321" s="134">
        <v>1</v>
      </c>
      <c r="I321" s="134" t="s">
        <v>161</v>
      </c>
      <c r="J321" s="130">
        <v>1.35</v>
      </c>
    </row>
    <row r="322" spans="1:10" ht="12.75" customHeight="1">
      <c r="A322" s="134" t="s">
        <v>741</v>
      </c>
      <c r="B322" s="134" t="s">
        <v>747</v>
      </c>
      <c r="C322" s="134" t="s">
        <v>748</v>
      </c>
      <c r="D322" s="134">
        <v>12</v>
      </c>
      <c r="E322" s="134" t="s">
        <v>1075</v>
      </c>
      <c r="F322" s="134">
        <v>4</v>
      </c>
      <c r="G322" s="134" t="s">
        <v>1076</v>
      </c>
      <c r="H322" s="134">
        <v>2</v>
      </c>
      <c r="I322" s="134" t="s">
        <v>1076</v>
      </c>
      <c r="J322" s="130">
        <v>0.06</v>
      </c>
    </row>
    <row r="323" spans="1:10" ht="12.75" customHeight="1">
      <c r="A323" s="134" t="s">
        <v>741</v>
      </c>
      <c r="B323" s="134" t="s">
        <v>749</v>
      </c>
      <c r="C323" s="134" t="s">
        <v>750</v>
      </c>
      <c r="D323" s="134">
        <v>12</v>
      </c>
      <c r="E323" s="134" t="s">
        <v>1075</v>
      </c>
      <c r="F323" s="134">
        <v>1</v>
      </c>
      <c r="G323" s="134" t="s">
        <v>161</v>
      </c>
      <c r="H323" s="134">
        <v>1</v>
      </c>
      <c r="I323" s="134" t="s">
        <v>161</v>
      </c>
      <c r="J323" s="130">
        <v>0.57999999999999996</v>
      </c>
    </row>
    <row r="324" spans="1:10" ht="12.75" customHeight="1">
      <c r="A324" s="134" t="s">
        <v>741</v>
      </c>
      <c r="B324" s="134" t="s">
        <v>751</v>
      </c>
      <c r="C324" s="134" t="s">
        <v>752</v>
      </c>
      <c r="D324" s="134">
        <v>12</v>
      </c>
      <c r="E324" s="134" t="s">
        <v>1075</v>
      </c>
      <c r="F324" s="134">
        <v>1</v>
      </c>
      <c r="G324" s="134" t="s">
        <v>161</v>
      </c>
      <c r="H324" s="134">
        <v>1</v>
      </c>
      <c r="I324" s="134" t="s">
        <v>161</v>
      </c>
      <c r="J324" s="130">
        <v>0.1244</v>
      </c>
    </row>
    <row r="325" spans="1:10" ht="12.75" customHeight="1">
      <c r="A325" s="134" t="s">
        <v>741</v>
      </c>
      <c r="B325" s="134" t="s">
        <v>753</v>
      </c>
      <c r="C325" s="134" t="s">
        <v>754</v>
      </c>
      <c r="D325" s="134">
        <v>12</v>
      </c>
      <c r="E325" s="134" t="s">
        <v>1075</v>
      </c>
      <c r="F325" s="134">
        <v>4</v>
      </c>
      <c r="G325" s="134" t="s">
        <v>1076</v>
      </c>
      <c r="H325" s="134">
        <v>2</v>
      </c>
      <c r="I325" s="134" t="s">
        <v>1076</v>
      </c>
      <c r="J325" s="130">
        <v>0.26</v>
      </c>
    </row>
    <row r="326" spans="1:10" ht="12.75" customHeight="1">
      <c r="A326" s="134" t="s">
        <v>741</v>
      </c>
      <c r="B326" s="134" t="s">
        <v>755</v>
      </c>
      <c r="C326" s="134" t="s">
        <v>756</v>
      </c>
      <c r="D326" s="134">
        <v>12</v>
      </c>
      <c r="E326" s="134" t="s">
        <v>1075</v>
      </c>
      <c r="F326" s="134">
        <v>4</v>
      </c>
      <c r="G326" s="134" t="s">
        <v>1076</v>
      </c>
      <c r="H326" s="134">
        <v>2</v>
      </c>
      <c r="I326" s="134" t="s">
        <v>1076</v>
      </c>
      <c r="J326" s="130">
        <v>0.42</v>
      </c>
    </row>
    <row r="327" spans="1:10" ht="12.75" customHeight="1">
      <c r="A327" s="134" t="s">
        <v>741</v>
      </c>
      <c r="B327" s="134" t="s">
        <v>757</v>
      </c>
      <c r="C327" s="134" t="s">
        <v>758</v>
      </c>
      <c r="D327" s="134">
        <v>12</v>
      </c>
      <c r="E327" s="134" t="s">
        <v>1075</v>
      </c>
      <c r="F327" s="134">
        <v>1</v>
      </c>
      <c r="G327" s="134" t="s">
        <v>161</v>
      </c>
      <c r="H327" s="134">
        <v>1</v>
      </c>
      <c r="I327" s="134" t="s">
        <v>161</v>
      </c>
      <c r="J327" s="130">
        <v>1.29</v>
      </c>
    </row>
    <row r="328" spans="1:10" ht="12.75" customHeight="1">
      <c r="A328" s="134" t="s">
        <v>741</v>
      </c>
      <c r="B328" s="134" t="s">
        <v>759</v>
      </c>
      <c r="C328" s="134" t="s">
        <v>760</v>
      </c>
      <c r="D328" s="134">
        <v>12</v>
      </c>
      <c r="E328" s="134" t="s">
        <v>1075</v>
      </c>
      <c r="F328" s="134">
        <v>1</v>
      </c>
      <c r="G328" s="134" t="s">
        <v>161</v>
      </c>
      <c r="H328" s="134">
        <v>1</v>
      </c>
      <c r="I328" s="134" t="s">
        <v>161</v>
      </c>
      <c r="J328" s="130">
        <v>0.35</v>
      </c>
    </row>
    <row r="329" spans="1:10" ht="12.75" customHeight="1">
      <c r="A329" s="134" t="s">
        <v>741</v>
      </c>
      <c r="B329" s="134" t="s">
        <v>761</v>
      </c>
      <c r="C329" s="134" t="s">
        <v>762</v>
      </c>
      <c r="D329" s="134">
        <v>12</v>
      </c>
      <c r="E329" s="134" t="s">
        <v>1075</v>
      </c>
      <c r="F329" s="134">
        <v>1</v>
      </c>
      <c r="G329" s="134" t="s">
        <v>161</v>
      </c>
      <c r="H329" s="134">
        <v>1</v>
      </c>
      <c r="I329" s="134" t="s">
        <v>161</v>
      </c>
      <c r="J329" s="130">
        <v>1.32</v>
      </c>
    </row>
    <row r="330" spans="1:10" ht="12.75" customHeight="1">
      <c r="A330" s="134" t="s">
        <v>741</v>
      </c>
      <c r="B330" s="134" t="s">
        <v>763</v>
      </c>
      <c r="C330" s="134" t="s">
        <v>764</v>
      </c>
      <c r="D330" s="134">
        <v>12</v>
      </c>
      <c r="E330" s="134" t="s">
        <v>1075</v>
      </c>
      <c r="F330" s="134">
        <v>4</v>
      </c>
      <c r="G330" s="134" t="s">
        <v>1076</v>
      </c>
      <c r="H330" s="134">
        <v>2</v>
      </c>
      <c r="I330" s="134" t="s">
        <v>1076</v>
      </c>
      <c r="J330" s="130">
        <v>0.21</v>
      </c>
    </row>
    <row r="331" spans="1:10" ht="12.75" customHeight="1">
      <c r="A331" s="134" t="s">
        <v>741</v>
      </c>
      <c r="B331" s="134" t="s">
        <v>765</v>
      </c>
      <c r="C331" s="134" t="s">
        <v>766</v>
      </c>
      <c r="D331" s="134">
        <v>12</v>
      </c>
      <c r="E331" s="134" t="s">
        <v>1075</v>
      </c>
      <c r="F331" s="134">
        <v>4</v>
      </c>
      <c r="G331" s="134" t="s">
        <v>1076</v>
      </c>
      <c r="H331" s="134">
        <v>2</v>
      </c>
      <c r="I331" s="134" t="s">
        <v>1076</v>
      </c>
      <c r="J331" s="130">
        <v>0.06</v>
      </c>
    </row>
    <row r="332" spans="1:10" ht="12.75" customHeight="1">
      <c r="A332" s="134" t="s">
        <v>741</v>
      </c>
      <c r="B332" s="134" t="s">
        <v>767</v>
      </c>
      <c r="C332" s="134" t="s">
        <v>768</v>
      </c>
      <c r="D332" s="134">
        <v>12</v>
      </c>
      <c r="E332" s="134" t="s">
        <v>1075</v>
      </c>
      <c r="F332" s="134">
        <v>4</v>
      </c>
      <c r="G332" s="134" t="s">
        <v>1076</v>
      </c>
      <c r="H332" s="134">
        <v>2</v>
      </c>
      <c r="I332" s="134" t="s">
        <v>1076</v>
      </c>
      <c r="J332" s="130">
        <v>1.39</v>
      </c>
    </row>
    <row r="333" spans="1:10" ht="12.75" customHeight="1">
      <c r="A333" s="134" t="s">
        <v>741</v>
      </c>
      <c r="B333" s="134" t="s">
        <v>769</v>
      </c>
      <c r="C333" s="134" t="s">
        <v>770</v>
      </c>
      <c r="D333" s="134">
        <v>12</v>
      </c>
      <c r="E333" s="134" t="s">
        <v>1075</v>
      </c>
      <c r="F333" s="134">
        <v>1</v>
      </c>
      <c r="G333" s="134" t="s">
        <v>161</v>
      </c>
      <c r="H333" s="134">
        <v>1</v>
      </c>
      <c r="I333" s="134" t="s">
        <v>161</v>
      </c>
      <c r="J333" s="130">
        <v>0.76</v>
      </c>
    </row>
    <row r="334" spans="1:10" ht="12.75" customHeight="1">
      <c r="A334" s="134" t="s">
        <v>741</v>
      </c>
      <c r="B334" s="134" t="s">
        <v>771</v>
      </c>
      <c r="C334" s="134" t="s">
        <v>772</v>
      </c>
      <c r="D334" s="134">
        <v>12</v>
      </c>
      <c r="E334" s="134" t="s">
        <v>1075</v>
      </c>
      <c r="F334" s="134">
        <v>4</v>
      </c>
      <c r="G334" s="134" t="s">
        <v>1076</v>
      </c>
      <c r="H334" s="134">
        <v>2</v>
      </c>
      <c r="I334" s="134" t="s">
        <v>1076</v>
      </c>
      <c r="J334" s="130">
        <v>0.15</v>
      </c>
    </row>
    <row r="335" spans="1:10" ht="12.75" customHeight="1">
      <c r="A335" s="134" t="s">
        <v>741</v>
      </c>
      <c r="B335" s="134" t="s">
        <v>773</v>
      </c>
      <c r="C335" s="134" t="s">
        <v>774</v>
      </c>
      <c r="D335" s="134">
        <v>12</v>
      </c>
      <c r="E335" s="134" t="s">
        <v>1075</v>
      </c>
      <c r="F335" s="134">
        <v>4</v>
      </c>
      <c r="G335" s="134" t="s">
        <v>1076</v>
      </c>
      <c r="H335" s="134">
        <v>2</v>
      </c>
      <c r="I335" s="134" t="s">
        <v>1076</v>
      </c>
      <c r="J335" s="130">
        <v>0.38</v>
      </c>
    </row>
    <row r="336" spans="1:10" ht="12.75" customHeight="1">
      <c r="A336" s="134" t="s">
        <v>741</v>
      </c>
      <c r="B336" s="134" t="s">
        <v>775</v>
      </c>
      <c r="C336" s="134" t="s">
        <v>776</v>
      </c>
      <c r="D336" s="134">
        <v>12</v>
      </c>
      <c r="E336" s="134" t="s">
        <v>1075</v>
      </c>
      <c r="F336" s="134">
        <v>1</v>
      </c>
      <c r="G336" s="134" t="s">
        <v>161</v>
      </c>
      <c r="H336" s="134">
        <v>1</v>
      </c>
      <c r="I336" s="134" t="s">
        <v>161</v>
      </c>
      <c r="J336" s="130">
        <v>0.8</v>
      </c>
    </row>
    <row r="337" spans="1:10" ht="12.75" customHeight="1">
      <c r="A337" s="134" t="s">
        <v>741</v>
      </c>
      <c r="B337" s="134" t="s">
        <v>777</v>
      </c>
      <c r="C337" s="134" t="s">
        <v>778</v>
      </c>
      <c r="D337" s="134">
        <v>12</v>
      </c>
      <c r="E337" s="134" t="s">
        <v>1075</v>
      </c>
      <c r="F337" s="134">
        <v>4</v>
      </c>
      <c r="G337" s="134" t="s">
        <v>1076</v>
      </c>
      <c r="H337" s="134">
        <v>2</v>
      </c>
      <c r="I337" s="134" t="s">
        <v>1076</v>
      </c>
      <c r="J337" s="130">
        <v>0.28000000000000003</v>
      </c>
    </row>
    <row r="338" spans="1:10" ht="12.75" customHeight="1">
      <c r="A338" s="134" t="s">
        <v>741</v>
      </c>
      <c r="B338" s="134" t="s">
        <v>779</v>
      </c>
      <c r="C338" s="134" t="s">
        <v>780</v>
      </c>
      <c r="D338" s="134">
        <v>12</v>
      </c>
      <c r="E338" s="134" t="s">
        <v>1075</v>
      </c>
      <c r="F338" s="134">
        <v>31</v>
      </c>
      <c r="G338" s="134" t="s">
        <v>1076</v>
      </c>
      <c r="H338" s="134">
        <v>2</v>
      </c>
      <c r="I338" s="134" t="s">
        <v>1076</v>
      </c>
      <c r="J338" s="130">
        <v>0.37319999999999998</v>
      </c>
    </row>
    <row r="339" spans="1:10" ht="12.75" customHeight="1">
      <c r="A339" s="134" t="s">
        <v>741</v>
      </c>
      <c r="B339" s="134" t="s">
        <v>781</v>
      </c>
      <c r="C339" s="134" t="s">
        <v>782</v>
      </c>
      <c r="D339" s="134">
        <v>12</v>
      </c>
      <c r="E339" s="134" t="s">
        <v>1075</v>
      </c>
      <c r="F339" s="134">
        <v>1</v>
      </c>
      <c r="G339" s="134" t="s">
        <v>161</v>
      </c>
      <c r="H339" s="134">
        <v>1</v>
      </c>
      <c r="I339" s="134" t="s">
        <v>161</v>
      </c>
      <c r="J339" s="130">
        <v>0.79</v>
      </c>
    </row>
    <row r="340" spans="1:10" ht="12.75" customHeight="1">
      <c r="A340" s="134" t="s">
        <v>741</v>
      </c>
      <c r="B340" s="134" t="s">
        <v>783</v>
      </c>
      <c r="C340" s="134" t="s">
        <v>180</v>
      </c>
      <c r="D340" s="134">
        <v>12</v>
      </c>
      <c r="E340" s="134" t="s">
        <v>1075</v>
      </c>
      <c r="F340" s="134">
        <v>4</v>
      </c>
      <c r="G340" s="134" t="s">
        <v>1076</v>
      </c>
      <c r="H340" s="134">
        <v>2</v>
      </c>
      <c r="I340" s="134" t="s">
        <v>1076</v>
      </c>
      <c r="J340" s="130">
        <v>0.32</v>
      </c>
    </row>
    <row r="341" spans="1:10" ht="12.75" customHeight="1">
      <c r="A341" s="134" t="s">
        <v>741</v>
      </c>
      <c r="B341" s="134" t="s">
        <v>784</v>
      </c>
      <c r="C341" s="134" t="s">
        <v>785</v>
      </c>
      <c r="D341" s="134">
        <v>12</v>
      </c>
      <c r="E341" s="134" t="s">
        <v>1075</v>
      </c>
      <c r="F341" s="134">
        <v>1</v>
      </c>
      <c r="G341" s="134" t="s">
        <v>161</v>
      </c>
      <c r="H341" s="134">
        <v>2</v>
      </c>
      <c r="I341" s="134" t="s">
        <v>161</v>
      </c>
      <c r="J341" s="130">
        <v>1.17</v>
      </c>
    </row>
    <row r="342" spans="1:10" ht="12.75" customHeight="1">
      <c r="A342" s="134" t="s">
        <v>741</v>
      </c>
      <c r="B342" s="134" t="s">
        <v>786</v>
      </c>
      <c r="C342" s="134" t="s">
        <v>787</v>
      </c>
      <c r="D342" s="134">
        <v>12</v>
      </c>
      <c r="E342" s="134" t="s">
        <v>1075</v>
      </c>
      <c r="F342" s="134">
        <v>4</v>
      </c>
      <c r="G342" s="134" t="s">
        <v>1076</v>
      </c>
      <c r="H342" s="134">
        <v>2</v>
      </c>
      <c r="I342" s="134" t="s">
        <v>1076</v>
      </c>
      <c r="J342" s="130">
        <v>0.84</v>
      </c>
    </row>
    <row r="343" spans="1:10" ht="12.75" customHeight="1">
      <c r="A343" s="134" t="s">
        <v>741</v>
      </c>
      <c r="B343" s="134" t="s">
        <v>788</v>
      </c>
      <c r="C343" s="134" t="s">
        <v>789</v>
      </c>
      <c r="D343" s="134">
        <v>12</v>
      </c>
      <c r="E343" s="134" t="s">
        <v>1075</v>
      </c>
      <c r="F343" s="134">
        <v>1</v>
      </c>
      <c r="G343" s="134" t="s">
        <v>161</v>
      </c>
      <c r="H343" s="134">
        <v>1</v>
      </c>
      <c r="I343" s="134" t="s">
        <v>161</v>
      </c>
      <c r="J343" s="130">
        <v>2</v>
      </c>
    </row>
    <row r="344" spans="1:10" ht="12.75" customHeight="1">
      <c r="A344" s="134" t="s">
        <v>741</v>
      </c>
      <c r="B344" s="134" t="s">
        <v>790</v>
      </c>
      <c r="C344" s="134" t="s">
        <v>791</v>
      </c>
      <c r="D344" s="134">
        <v>12</v>
      </c>
      <c r="E344" s="134" t="s">
        <v>1075</v>
      </c>
      <c r="F344" s="134">
        <v>4</v>
      </c>
      <c r="G344" s="134" t="s">
        <v>1076</v>
      </c>
      <c r="H344" s="134">
        <v>302</v>
      </c>
      <c r="I344" s="134" t="s">
        <v>1076</v>
      </c>
      <c r="J344" s="130">
        <v>1</v>
      </c>
    </row>
    <row r="345" spans="1:10" ht="12.75" customHeight="1">
      <c r="A345" s="134" t="s">
        <v>741</v>
      </c>
      <c r="B345" s="134" t="s">
        <v>792</v>
      </c>
      <c r="C345" s="134" t="s">
        <v>793</v>
      </c>
      <c r="D345" s="134">
        <v>12</v>
      </c>
      <c r="E345" s="134" t="s">
        <v>1075</v>
      </c>
      <c r="F345" s="134">
        <v>4</v>
      </c>
      <c r="G345" s="134" t="s">
        <v>1076</v>
      </c>
      <c r="H345" s="134">
        <v>10</v>
      </c>
      <c r="I345" s="134" t="s">
        <v>1076</v>
      </c>
      <c r="J345" s="130">
        <v>0.83</v>
      </c>
    </row>
    <row r="346" spans="1:10" ht="12.75" customHeight="1">
      <c r="A346" s="134" t="s">
        <v>741</v>
      </c>
      <c r="B346" s="134" t="s">
        <v>794</v>
      </c>
      <c r="C346" s="134" t="s">
        <v>795</v>
      </c>
      <c r="D346" s="134">
        <v>12</v>
      </c>
      <c r="E346" s="134" t="s">
        <v>1075</v>
      </c>
      <c r="F346" s="134">
        <v>1</v>
      </c>
      <c r="G346" s="134" t="s">
        <v>161</v>
      </c>
      <c r="H346" s="134">
        <v>2</v>
      </c>
      <c r="I346" s="134" t="s">
        <v>161</v>
      </c>
      <c r="J346" s="130">
        <v>2.3946999999999998</v>
      </c>
    </row>
    <row r="347" spans="1:10" ht="12.75" customHeight="1">
      <c r="A347" s="134" t="s">
        <v>741</v>
      </c>
      <c r="B347" s="134" t="s">
        <v>796</v>
      </c>
      <c r="C347" s="134" t="s">
        <v>797</v>
      </c>
      <c r="D347" s="134">
        <v>12</v>
      </c>
      <c r="E347" s="134" t="s">
        <v>1075</v>
      </c>
      <c r="F347" s="134">
        <v>4</v>
      </c>
      <c r="G347" s="134" t="s">
        <v>1076</v>
      </c>
      <c r="H347" s="134">
        <v>10</v>
      </c>
      <c r="I347" s="134" t="s">
        <v>1076</v>
      </c>
      <c r="J347" s="130">
        <v>0.93</v>
      </c>
    </row>
    <row r="348" spans="1:10" ht="12.75" customHeight="1">
      <c r="A348" s="134" t="s">
        <v>741</v>
      </c>
      <c r="B348" s="134" t="s">
        <v>798</v>
      </c>
      <c r="C348" s="134" t="s">
        <v>318</v>
      </c>
      <c r="D348" s="134">
        <v>12</v>
      </c>
      <c r="E348" s="134" t="s">
        <v>1075</v>
      </c>
      <c r="F348" s="134">
        <v>4</v>
      </c>
      <c r="G348" s="134" t="s">
        <v>1076</v>
      </c>
      <c r="H348" s="134">
        <v>2</v>
      </c>
      <c r="I348" s="134" t="s">
        <v>1076</v>
      </c>
      <c r="J348" s="130">
        <v>1.05</v>
      </c>
    </row>
    <row r="349" spans="1:10" ht="12.75" customHeight="1">
      <c r="A349" s="134" t="s">
        <v>741</v>
      </c>
      <c r="B349" s="134" t="s">
        <v>799</v>
      </c>
      <c r="C349" s="134" t="s">
        <v>800</v>
      </c>
      <c r="D349" s="134">
        <v>12</v>
      </c>
      <c r="E349" s="134" t="s">
        <v>1075</v>
      </c>
      <c r="F349" s="134">
        <v>1</v>
      </c>
      <c r="G349" s="134" t="s">
        <v>161</v>
      </c>
      <c r="H349" s="134">
        <v>1</v>
      </c>
      <c r="I349" s="134" t="s">
        <v>161</v>
      </c>
      <c r="J349" s="130">
        <v>0.41</v>
      </c>
    </row>
    <row r="350" spans="1:10" ht="12.75" customHeight="1">
      <c r="A350" s="134" t="s">
        <v>741</v>
      </c>
      <c r="B350" s="134" t="s">
        <v>801</v>
      </c>
      <c r="C350" s="134" t="s">
        <v>802</v>
      </c>
      <c r="D350" s="134">
        <v>12</v>
      </c>
      <c r="E350" s="134" t="s">
        <v>1075</v>
      </c>
      <c r="F350" s="134">
        <v>1</v>
      </c>
      <c r="G350" s="134" t="s">
        <v>161</v>
      </c>
      <c r="H350" s="134">
        <v>1</v>
      </c>
      <c r="I350" s="134" t="s">
        <v>161</v>
      </c>
      <c r="J350" s="130">
        <v>0.33</v>
      </c>
    </row>
    <row r="351" spans="1:10" ht="12.75" customHeight="1">
      <c r="A351" s="134" t="s">
        <v>741</v>
      </c>
      <c r="B351" s="134" t="s">
        <v>803</v>
      </c>
      <c r="C351" s="134" t="s">
        <v>804</v>
      </c>
      <c r="D351" s="134">
        <v>12</v>
      </c>
      <c r="E351" s="134" t="s">
        <v>1075</v>
      </c>
      <c r="F351" s="134">
        <v>4</v>
      </c>
      <c r="G351" s="134" t="s">
        <v>1076</v>
      </c>
      <c r="H351" s="134">
        <v>2</v>
      </c>
      <c r="I351" s="134" t="s">
        <v>1076</v>
      </c>
      <c r="J351" s="130">
        <v>1.1499999999999999</v>
      </c>
    </row>
    <row r="352" spans="1:10" ht="12.75" customHeight="1">
      <c r="A352" s="134" t="s">
        <v>741</v>
      </c>
      <c r="B352" s="134" t="s">
        <v>805</v>
      </c>
      <c r="C352" s="134" t="s">
        <v>806</v>
      </c>
      <c r="D352" s="134">
        <v>12</v>
      </c>
      <c r="E352" s="134" t="s">
        <v>1075</v>
      </c>
      <c r="F352" s="134">
        <v>1</v>
      </c>
      <c r="G352" s="134" t="s">
        <v>161</v>
      </c>
      <c r="H352" s="134">
        <v>1</v>
      </c>
      <c r="I352" s="134" t="s">
        <v>161</v>
      </c>
      <c r="J352" s="130">
        <v>0.81</v>
      </c>
    </row>
    <row r="353" spans="1:10" ht="12.75" customHeight="1">
      <c r="A353" s="134" t="s">
        <v>741</v>
      </c>
      <c r="B353" s="134" t="s">
        <v>807</v>
      </c>
      <c r="C353" s="134" t="s">
        <v>808</v>
      </c>
      <c r="D353" s="134">
        <v>12</v>
      </c>
      <c r="E353" s="134" t="s">
        <v>1075</v>
      </c>
      <c r="F353" s="134">
        <v>4</v>
      </c>
      <c r="G353" s="134" t="s">
        <v>1076</v>
      </c>
      <c r="H353" s="134">
        <v>2</v>
      </c>
      <c r="I353" s="134" t="s">
        <v>1076</v>
      </c>
      <c r="J353" s="130">
        <v>0.62</v>
      </c>
    </row>
    <row r="354" spans="1:10" ht="12.75" customHeight="1">
      <c r="A354" s="134" t="s">
        <v>741</v>
      </c>
      <c r="B354" s="134" t="s">
        <v>809</v>
      </c>
      <c r="C354" s="134" t="s">
        <v>810</v>
      </c>
      <c r="D354" s="134">
        <v>12</v>
      </c>
      <c r="E354" s="134" t="s">
        <v>1075</v>
      </c>
      <c r="F354" s="134">
        <v>31</v>
      </c>
      <c r="G354" s="134" t="s">
        <v>1076</v>
      </c>
      <c r="H354" s="134">
        <v>2</v>
      </c>
      <c r="I354" s="134" t="s">
        <v>1076</v>
      </c>
      <c r="J354" s="130">
        <v>1.31</v>
      </c>
    </row>
    <row r="355" spans="1:10" ht="12.75" customHeight="1">
      <c r="A355" s="134" t="s">
        <v>741</v>
      </c>
      <c r="B355" s="134" t="s">
        <v>811</v>
      </c>
      <c r="C355" s="134" t="s">
        <v>812</v>
      </c>
      <c r="D355" s="134">
        <v>12</v>
      </c>
      <c r="E355" s="134" t="s">
        <v>1075</v>
      </c>
      <c r="F355" s="134">
        <v>31</v>
      </c>
      <c r="G355" s="134" t="s">
        <v>1076</v>
      </c>
      <c r="H355" s="134">
        <v>2</v>
      </c>
      <c r="I355" s="134" t="s">
        <v>1076</v>
      </c>
      <c r="J355" s="130">
        <v>0.34</v>
      </c>
    </row>
    <row r="356" spans="1:10" ht="12.75" customHeight="1">
      <c r="A356" s="134" t="s">
        <v>741</v>
      </c>
      <c r="B356" s="134" t="s">
        <v>813</v>
      </c>
      <c r="C356" s="134" t="s">
        <v>814</v>
      </c>
      <c r="D356" s="134">
        <v>12</v>
      </c>
      <c r="E356" s="134" t="s">
        <v>1075</v>
      </c>
      <c r="F356" s="134">
        <v>4</v>
      </c>
      <c r="G356" s="134" t="s">
        <v>1076</v>
      </c>
      <c r="H356" s="134">
        <v>2</v>
      </c>
      <c r="I356" s="134" t="s">
        <v>1076</v>
      </c>
      <c r="J356" s="130">
        <v>2.91</v>
      </c>
    </row>
    <row r="357" spans="1:10" ht="12.75" customHeight="1">
      <c r="A357" s="134" t="s">
        <v>741</v>
      </c>
      <c r="B357" s="134" t="s">
        <v>815</v>
      </c>
      <c r="C357" s="134" t="s">
        <v>816</v>
      </c>
      <c r="D357" s="134">
        <v>12</v>
      </c>
      <c r="E357" s="134" t="s">
        <v>1075</v>
      </c>
      <c r="F357" s="134">
        <v>4</v>
      </c>
      <c r="G357" s="134" t="s">
        <v>1076</v>
      </c>
      <c r="H357" s="134">
        <v>2</v>
      </c>
      <c r="I357" s="134" t="s">
        <v>1076</v>
      </c>
      <c r="J357" s="130">
        <v>0.87</v>
      </c>
    </row>
    <row r="358" spans="1:10" ht="12.75" customHeight="1">
      <c r="A358" s="134" t="s">
        <v>741</v>
      </c>
      <c r="B358" s="134" t="s">
        <v>817</v>
      </c>
      <c r="C358" s="134" t="s">
        <v>818</v>
      </c>
      <c r="D358" s="134">
        <v>12</v>
      </c>
      <c r="E358" s="134" t="s">
        <v>1075</v>
      </c>
      <c r="F358" s="134">
        <v>4</v>
      </c>
      <c r="G358" s="134" t="s">
        <v>1076</v>
      </c>
      <c r="H358" s="134">
        <v>2</v>
      </c>
      <c r="I358" s="134" t="s">
        <v>1076</v>
      </c>
      <c r="J358" s="130">
        <v>0.31</v>
      </c>
    </row>
    <row r="359" spans="1:10" ht="12.75" customHeight="1">
      <c r="A359" s="135" t="s">
        <v>741</v>
      </c>
      <c r="B359" s="135" t="s">
        <v>819</v>
      </c>
      <c r="C359" s="135" t="s">
        <v>820</v>
      </c>
      <c r="D359" s="135">
        <v>12</v>
      </c>
      <c r="E359" s="135" t="s">
        <v>1075</v>
      </c>
      <c r="F359" s="135">
        <v>1</v>
      </c>
      <c r="G359" s="135" t="s">
        <v>161</v>
      </c>
      <c r="H359" s="135">
        <v>1</v>
      </c>
      <c r="I359" s="135" t="s">
        <v>161</v>
      </c>
      <c r="J359" s="133">
        <v>0.27</v>
      </c>
    </row>
    <row r="360" spans="1:10">
      <c r="A360" s="29"/>
      <c r="B360" s="28">
        <f>COUNTA(B319:B359)</f>
        <v>41</v>
      </c>
      <c r="C360" s="28"/>
      <c r="D360" s="29"/>
      <c r="E360" s="29"/>
      <c r="F360" s="28">
        <f>COUNTIF(F319:F359, "&gt;0")</f>
        <v>41</v>
      </c>
      <c r="G360" s="29"/>
      <c r="H360" s="28"/>
      <c r="I360" s="29"/>
      <c r="J360" s="131">
        <f>SUM(J319:J359)</f>
        <v>37.732300000000009</v>
      </c>
    </row>
    <row r="361" spans="1:10" ht="10.5" customHeight="1">
      <c r="A361" s="29"/>
      <c r="B361" s="28"/>
      <c r="C361" s="28"/>
      <c r="D361" s="29"/>
      <c r="E361" s="29"/>
      <c r="F361" s="28"/>
      <c r="G361" s="29"/>
      <c r="H361" s="28"/>
      <c r="I361" s="29"/>
      <c r="J361" s="131"/>
    </row>
    <row r="362" spans="1:10" ht="12.75" customHeight="1">
      <c r="A362" s="134" t="s">
        <v>821</v>
      </c>
      <c r="B362" s="134" t="s">
        <v>822</v>
      </c>
      <c r="C362" s="134" t="s">
        <v>823</v>
      </c>
      <c r="D362" s="134">
        <v>12</v>
      </c>
      <c r="E362" s="134" t="s">
        <v>1075</v>
      </c>
      <c r="F362" s="134">
        <v>4</v>
      </c>
      <c r="G362" s="134" t="s">
        <v>32</v>
      </c>
      <c r="H362" s="134">
        <v>2</v>
      </c>
      <c r="I362" s="134" t="s">
        <v>32</v>
      </c>
      <c r="J362" s="130">
        <v>0.24</v>
      </c>
    </row>
    <row r="363" spans="1:10" ht="12.75" customHeight="1">
      <c r="A363" s="134" t="s">
        <v>821</v>
      </c>
      <c r="B363" s="134" t="s">
        <v>824</v>
      </c>
      <c r="C363" s="134" t="s">
        <v>825</v>
      </c>
      <c r="D363" s="134">
        <v>12</v>
      </c>
      <c r="E363" s="134" t="s">
        <v>1075</v>
      </c>
      <c r="F363" s="134">
        <v>1</v>
      </c>
      <c r="G363" s="134" t="s">
        <v>161</v>
      </c>
      <c r="H363" s="134">
        <v>1</v>
      </c>
      <c r="I363" s="134" t="s">
        <v>161</v>
      </c>
      <c r="J363" s="130">
        <v>1.1599999999999999</v>
      </c>
    </row>
    <row r="364" spans="1:10" ht="12.75" customHeight="1">
      <c r="A364" s="134" t="s">
        <v>821</v>
      </c>
      <c r="B364" s="134" t="s">
        <v>826</v>
      </c>
      <c r="C364" s="134" t="s">
        <v>827</v>
      </c>
      <c r="D364" s="134">
        <v>12</v>
      </c>
      <c r="E364" s="134" t="s">
        <v>1075</v>
      </c>
      <c r="F364" s="134">
        <v>4</v>
      </c>
      <c r="G364" s="134" t="s">
        <v>1076</v>
      </c>
      <c r="H364" s="134">
        <v>2</v>
      </c>
      <c r="I364" s="134" t="s">
        <v>1076</v>
      </c>
      <c r="J364" s="130">
        <v>0.12</v>
      </c>
    </row>
    <row r="365" spans="1:10" ht="12.75" customHeight="1">
      <c r="A365" s="134" t="s">
        <v>821</v>
      </c>
      <c r="B365" s="134" t="s">
        <v>828</v>
      </c>
      <c r="C365" s="134" t="s">
        <v>829</v>
      </c>
      <c r="D365" s="134">
        <v>12</v>
      </c>
      <c r="E365" s="134" t="s">
        <v>1075</v>
      </c>
      <c r="F365" s="134">
        <v>1</v>
      </c>
      <c r="G365" s="134" t="s">
        <v>161</v>
      </c>
      <c r="H365" s="134">
        <v>1</v>
      </c>
      <c r="I365" s="134" t="s">
        <v>161</v>
      </c>
      <c r="J365" s="130">
        <v>0.69</v>
      </c>
    </row>
    <row r="366" spans="1:10" ht="12.75" customHeight="1">
      <c r="A366" s="134" t="s">
        <v>821</v>
      </c>
      <c r="B366" s="134" t="s">
        <v>830</v>
      </c>
      <c r="C366" s="134" t="s">
        <v>831</v>
      </c>
      <c r="D366" s="134">
        <v>12</v>
      </c>
      <c r="E366" s="134" t="s">
        <v>1075</v>
      </c>
      <c r="F366" s="134">
        <v>4</v>
      </c>
      <c r="G366" s="134" t="s">
        <v>32</v>
      </c>
      <c r="H366" s="134">
        <v>2</v>
      </c>
      <c r="I366" s="134" t="s">
        <v>32</v>
      </c>
      <c r="J366" s="130">
        <v>0.17</v>
      </c>
    </row>
    <row r="367" spans="1:10" ht="12.75" customHeight="1">
      <c r="A367" s="134" t="s">
        <v>821</v>
      </c>
      <c r="B367" s="134" t="s">
        <v>832</v>
      </c>
      <c r="C367" s="134" t="s">
        <v>833</v>
      </c>
      <c r="D367" s="134">
        <v>12</v>
      </c>
      <c r="E367" s="134" t="s">
        <v>1075</v>
      </c>
      <c r="F367" s="134">
        <v>1</v>
      </c>
      <c r="G367" s="134" t="s">
        <v>161</v>
      </c>
      <c r="H367" s="134">
        <v>1</v>
      </c>
      <c r="I367" s="134" t="s">
        <v>161</v>
      </c>
      <c r="J367" s="130">
        <v>1</v>
      </c>
    </row>
    <row r="368" spans="1:10" ht="12.75" customHeight="1">
      <c r="A368" s="134" t="s">
        <v>821</v>
      </c>
      <c r="B368" s="134" t="s">
        <v>834</v>
      </c>
      <c r="C368" s="134" t="s">
        <v>835</v>
      </c>
      <c r="D368" s="134">
        <v>12</v>
      </c>
      <c r="E368" s="134" t="s">
        <v>1075</v>
      </c>
      <c r="F368" s="134">
        <v>1</v>
      </c>
      <c r="G368" s="134" t="s">
        <v>161</v>
      </c>
      <c r="H368" s="134">
        <v>1</v>
      </c>
      <c r="I368" s="134" t="s">
        <v>161</v>
      </c>
      <c r="J368" s="130">
        <v>0.47</v>
      </c>
    </row>
    <row r="369" spans="1:10" ht="12.75" customHeight="1">
      <c r="A369" s="134" t="s">
        <v>821</v>
      </c>
      <c r="B369" s="134" t="s">
        <v>836</v>
      </c>
      <c r="C369" s="134" t="s">
        <v>837</v>
      </c>
      <c r="D369" s="134">
        <v>12</v>
      </c>
      <c r="E369" s="134" t="s">
        <v>1075</v>
      </c>
      <c r="F369" s="134">
        <v>4</v>
      </c>
      <c r="G369" s="134" t="s">
        <v>32</v>
      </c>
      <c r="H369" s="134">
        <v>2</v>
      </c>
      <c r="I369" s="134" t="s">
        <v>32</v>
      </c>
      <c r="J369" s="130">
        <v>0.14000000000000001</v>
      </c>
    </row>
    <row r="370" spans="1:10" ht="12.75" customHeight="1">
      <c r="A370" s="134" t="s">
        <v>821</v>
      </c>
      <c r="B370" s="134" t="s">
        <v>838</v>
      </c>
      <c r="C370" s="134" t="s">
        <v>839</v>
      </c>
      <c r="D370" s="134">
        <v>12</v>
      </c>
      <c r="E370" s="134" t="s">
        <v>1075</v>
      </c>
      <c r="F370" s="134">
        <v>4</v>
      </c>
      <c r="G370" s="134" t="s">
        <v>32</v>
      </c>
      <c r="H370" s="134">
        <v>2</v>
      </c>
      <c r="I370" s="134" t="s">
        <v>32</v>
      </c>
      <c r="J370" s="130">
        <v>0.56999999999999995</v>
      </c>
    </row>
    <row r="371" spans="1:10" ht="12.75" customHeight="1">
      <c r="A371" s="134" t="s">
        <v>821</v>
      </c>
      <c r="B371" s="134" t="s">
        <v>840</v>
      </c>
      <c r="C371" s="134" t="s">
        <v>841</v>
      </c>
      <c r="D371" s="134">
        <v>12</v>
      </c>
      <c r="E371" s="134" t="s">
        <v>1075</v>
      </c>
      <c r="F371" s="134">
        <v>4</v>
      </c>
      <c r="G371" s="134" t="s">
        <v>32</v>
      </c>
      <c r="H371" s="134">
        <v>2</v>
      </c>
      <c r="I371" s="134" t="s">
        <v>32</v>
      </c>
      <c r="J371" s="130">
        <v>0.5</v>
      </c>
    </row>
    <row r="372" spans="1:10" ht="12.75" customHeight="1">
      <c r="A372" s="134" t="s">
        <v>821</v>
      </c>
      <c r="B372" s="134" t="s">
        <v>842</v>
      </c>
      <c r="C372" s="134" t="s">
        <v>843</v>
      </c>
      <c r="D372" s="134">
        <v>12</v>
      </c>
      <c r="E372" s="134" t="s">
        <v>1075</v>
      </c>
      <c r="F372" s="134">
        <v>1</v>
      </c>
      <c r="G372" s="134" t="s">
        <v>161</v>
      </c>
      <c r="H372" s="134">
        <v>1</v>
      </c>
      <c r="I372" s="134" t="s">
        <v>161</v>
      </c>
      <c r="J372" s="130">
        <v>0.3</v>
      </c>
    </row>
    <row r="373" spans="1:10" ht="12.75" customHeight="1">
      <c r="A373" s="134" t="s">
        <v>821</v>
      </c>
      <c r="B373" s="134" t="s">
        <v>844</v>
      </c>
      <c r="C373" s="134" t="s">
        <v>845</v>
      </c>
      <c r="D373" s="134">
        <v>12</v>
      </c>
      <c r="E373" s="134" t="s">
        <v>1075</v>
      </c>
      <c r="F373" s="134">
        <v>1</v>
      </c>
      <c r="G373" s="134" t="s">
        <v>161</v>
      </c>
      <c r="H373" s="134">
        <v>1</v>
      </c>
      <c r="I373" s="134" t="s">
        <v>161</v>
      </c>
      <c r="J373" s="130">
        <v>2.17</v>
      </c>
    </row>
    <row r="374" spans="1:10" ht="12.75" customHeight="1">
      <c r="A374" s="134" t="s">
        <v>821</v>
      </c>
      <c r="B374" s="134" t="s">
        <v>846</v>
      </c>
      <c r="C374" s="134" t="s">
        <v>847</v>
      </c>
      <c r="D374" s="134">
        <v>12</v>
      </c>
      <c r="E374" s="134" t="s">
        <v>1075</v>
      </c>
      <c r="F374" s="134">
        <v>4</v>
      </c>
      <c r="G374" s="134" t="s">
        <v>32</v>
      </c>
      <c r="H374" s="134">
        <v>2</v>
      </c>
      <c r="I374" s="134" t="s">
        <v>32</v>
      </c>
      <c r="J374" s="130">
        <v>0.88</v>
      </c>
    </row>
    <row r="375" spans="1:10" ht="12.75" customHeight="1">
      <c r="A375" s="134" t="s">
        <v>821</v>
      </c>
      <c r="B375" s="134" t="s">
        <v>848</v>
      </c>
      <c r="C375" s="134" t="s">
        <v>849</v>
      </c>
      <c r="D375" s="134">
        <v>12</v>
      </c>
      <c r="E375" s="134" t="s">
        <v>1075</v>
      </c>
      <c r="F375" s="134">
        <v>1</v>
      </c>
      <c r="G375" s="134" t="s">
        <v>161</v>
      </c>
      <c r="H375" s="134">
        <v>1</v>
      </c>
      <c r="I375" s="134" t="s">
        <v>161</v>
      </c>
      <c r="J375" s="130">
        <v>2.1</v>
      </c>
    </row>
    <row r="376" spans="1:10" ht="12.75" customHeight="1">
      <c r="A376" s="134" t="s">
        <v>821</v>
      </c>
      <c r="B376" s="134" t="s">
        <v>850</v>
      </c>
      <c r="C376" s="134" t="s">
        <v>851</v>
      </c>
      <c r="D376" s="134">
        <v>12</v>
      </c>
      <c r="E376" s="134" t="s">
        <v>1075</v>
      </c>
      <c r="F376" s="134">
        <v>1</v>
      </c>
      <c r="G376" s="134" t="s">
        <v>161</v>
      </c>
      <c r="H376" s="134">
        <v>1</v>
      </c>
      <c r="I376" s="134" t="s">
        <v>161</v>
      </c>
      <c r="J376" s="130">
        <v>0.97</v>
      </c>
    </row>
    <row r="377" spans="1:10" ht="12.75" customHeight="1">
      <c r="A377" s="134" t="s">
        <v>821</v>
      </c>
      <c r="B377" s="134" t="s">
        <v>852</v>
      </c>
      <c r="C377" s="134" t="s">
        <v>853</v>
      </c>
      <c r="D377" s="134">
        <v>12</v>
      </c>
      <c r="E377" s="134" t="s">
        <v>1075</v>
      </c>
      <c r="F377" s="134">
        <v>1</v>
      </c>
      <c r="G377" s="134" t="s">
        <v>161</v>
      </c>
      <c r="H377" s="134">
        <v>1</v>
      </c>
      <c r="I377" s="134" t="s">
        <v>161</v>
      </c>
      <c r="J377" s="130">
        <v>2.13</v>
      </c>
    </row>
    <row r="378" spans="1:10" ht="12.75" customHeight="1">
      <c r="A378" s="134" t="s">
        <v>821</v>
      </c>
      <c r="B378" s="134" t="s">
        <v>854</v>
      </c>
      <c r="C378" s="134" t="s">
        <v>855</v>
      </c>
      <c r="D378" s="134">
        <v>12</v>
      </c>
      <c r="E378" s="134" t="s">
        <v>1075</v>
      </c>
      <c r="F378" s="134">
        <v>1</v>
      </c>
      <c r="G378" s="134" t="s">
        <v>161</v>
      </c>
      <c r="H378" s="134">
        <v>1</v>
      </c>
      <c r="I378" s="134" t="s">
        <v>161</v>
      </c>
      <c r="J378" s="130">
        <v>1</v>
      </c>
    </row>
    <row r="379" spans="1:10" ht="12.75" customHeight="1">
      <c r="A379" s="134" t="s">
        <v>821</v>
      </c>
      <c r="B379" s="134" t="s">
        <v>856</v>
      </c>
      <c r="C379" s="134" t="s">
        <v>857</v>
      </c>
      <c r="D379" s="134">
        <v>12</v>
      </c>
      <c r="E379" s="134" t="s">
        <v>1075</v>
      </c>
      <c r="F379" s="134">
        <v>1</v>
      </c>
      <c r="G379" s="134" t="s">
        <v>161</v>
      </c>
      <c r="H379" s="134">
        <v>1</v>
      </c>
      <c r="I379" s="134" t="s">
        <v>161</v>
      </c>
      <c r="J379" s="130">
        <v>0.64</v>
      </c>
    </row>
    <row r="380" spans="1:10" ht="12.75" customHeight="1">
      <c r="A380" s="134" t="s">
        <v>821</v>
      </c>
      <c r="B380" s="134" t="s">
        <v>858</v>
      </c>
      <c r="C380" s="134" t="s">
        <v>859</v>
      </c>
      <c r="D380" s="134">
        <v>12</v>
      </c>
      <c r="E380" s="134" t="s">
        <v>1075</v>
      </c>
      <c r="F380" s="134">
        <v>1</v>
      </c>
      <c r="G380" s="134" t="s">
        <v>161</v>
      </c>
      <c r="H380" s="134">
        <v>1</v>
      </c>
      <c r="I380" s="134" t="s">
        <v>161</v>
      </c>
      <c r="J380" s="130">
        <v>0.75</v>
      </c>
    </row>
    <row r="381" spans="1:10" ht="12.75" customHeight="1">
      <c r="A381" s="134" t="s">
        <v>821</v>
      </c>
      <c r="B381" s="134" t="s">
        <v>860</v>
      </c>
      <c r="C381" s="134" t="s">
        <v>861</v>
      </c>
      <c r="D381" s="134">
        <v>12</v>
      </c>
      <c r="E381" s="134" t="s">
        <v>1075</v>
      </c>
      <c r="F381" s="134">
        <v>4</v>
      </c>
      <c r="G381" s="134" t="s">
        <v>32</v>
      </c>
      <c r="H381" s="134">
        <v>2</v>
      </c>
      <c r="I381" s="134" t="s">
        <v>32</v>
      </c>
      <c r="J381" s="130">
        <v>0.98</v>
      </c>
    </row>
    <row r="382" spans="1:10" ht="12.75" customHeight="1">
      <c r="A382" s="134" t="s">
        <v>821</v>
      </c>
      <c r="B382" s="134" t="s">
        <v>862</v>
      </c>
      <c r="C382" s="134" t="s">
        <v>863</v>
      </c>
      <c r="D382" s="134">
        <v>12</v>
      </c>
      <c r="E382" s="134" t="s">
        <v>1075</v>
      </c>
      <c r="F382" s="134">
        <v>1</v>
      </c>
      <c r="G382" s="134" t="s">
        <v>161</v>
      </c>
      <c r="H382" s="134">
        <v>1</v>
      </c>
      <c r="I382" s="134" t="s">
        <v>161</v>
      </c>
      <c r="J382" s="130">
        <v>1.2</v>
      </c>
    </row>
    <row r="383" spans="1:10" ht="12.75" customHeight="1">
      <c r="A383" s="134" t="s">
        <v>821</v>
      </c>
      <c r="B383" s="134" t="s">
        <v>864</v>
      </c>
      <c r="C383" s="134" t="s">
        <v>865</v>
      </c>
      <c r="D383" s="134">
        <v>12</v>
      </c>
      <c r="E383" s="134" t="s">
        <v>1075</v>
      </c>
      <c r="F383" s="134">
        <v>1</v>
      </c>
      <c r="G383" s="134" t="s">
        <v>161</v>
      </c>
      <c r="H383" s="134">
        <v>1</v>
      </c>
      <c r="I383" s="134" t="s">
        <v>161</v>
      </c>
      <c r="J383" s="130">
        <v>0.7</v>
      </c>
    </row>
    <row r="384" spans="1:10" ht="12.75" customHeight="1">
      <c r="A384" s="134" t="s">
        <v>821</v>
      </c>
      <c r="B384" s="134" t="s">
        <v>866</v>
      </c>
      <c r="C384" s="134" t="s">
        <v>867</v>
      </c>
      <c r="D384" s="134">
        <v>12</v>
      </c>
      <c r="E384" s="134" t="s">
        <v>1075</v>
      </c>
      <c r="F384" s="134">
        <v>4</v>
      </c>
      <c r="G384" s="134" t="s">
        <v>32</v>
      </c>
      <c r="H384" s="134">
        <v>2</v>
      </c>
      <c r="I384" s="134" t="s">
        <v>32</v>
      </c>
      <c r="J384" s="130">
        <v>0.71</v>
      </c>
    </row>
    <row r="385" spans="1:10" ht="12.75" customHeight="1">
      <c r="A385" s="134" t="s">
        <v>821</v>
      </c>
      <c r="B385" s="134" t="s">
        <v>868</v>
      </c>
      <c r="C385" s="134" t="s">
        <v>869</v>
      </c>
      <c r="D385" s="134">
        <v>12</v>
      </c>
      <c r="E385" s="134" t="s">
        <v>1075</v>
      </c>
      <c r="F385" s="134">
        <v>4</v>
      </c>
      <c r="G385" s="134" t="s">
        <v>32</v>
      </c>
      <c r="H385" s="134">
        <v>2</v>
      </c>
      <c r="I385" s="134" t="s">
        <v>32</v>
      </c>
      <c r="J385" s="130">
        <v>0.19</v>
      </c>
    </row>
    <row r="386" spans="1:10" ht="12.75" customHeight="1">
      <c r="A386" s="134" t="s">
        <v>821</v>
      </c>
      <c r="B386" s="134" t="s">
        <v>870</v>
      </c>
      <c r="C386" s="134" t="s">
        <v>871</v>
      </c>
      <c r="D386" s="134">
        <v>12</v>
      </c>
      <c r="E386" s="134" t="s">
        <v>1075</v>
      </c>
      <c r="F386" s="134">
        <v>4</v>
      </c>
      <c r="G386" s="134" t="s">
        <v>32</v>
      </c>
      <c r="H386" s="134">
        <v>2</v>
      </c>
      <c r="I386" s="134" t="s">
        <v>32</v>
      </c>
      <c r="J386" s="130">
        <v>0.65</v>
      </c>
    </row>
    <row r="387" spans="1:10" ht="12.75" customHeight="1">
      <c r="A387" s="134" t="s">
        <v>821</v>
      </c>
      <c r="B387" s="134" t="s">
        <v>872</v>
      </c>
      <c r="C387" s="134" t="s">
        <v>629</v>
      </c>
      <c r="D387" s="134">
        <v>12</v>
      </c>
      <c r="E387" s="134" t="s">
        <v>1075</v>
      </c>
      <c r="F387" s="134">
        <v>1</v>
      </c>
      <c r="G387" s="134" t="s">
        <v>161</v>
      </c>
      <c r="H387" s="134">
        <v>1</v>
      </c>
      <c r="I387" s="134" t="s">
        <v>161</v>
      </c>
      <c r="J387" s="130">
        <v>1.57</v>
      </c>
    </row>
    <row r="388" spans="1:10" ht="12.75" customHeight="1">
      <c r="A388" s="134" t="s">
        <v>821</v>
      </c>
      <c r="B388" s="134" t="s">
        <v>873</v>
      </c>
      <c r="C388" s="134" t="s">
        <v>874</v>
      </c>
      <c r="D388" s="134">
        <v>12</v>
      </c>
      <c r="E388" s="134" t="s">
        <v>1075</v>
      </c>
      <c r="F388" s="134">
        <v>4</v>
      </c>
      <c r="G388" s="134" t="s">
        <v>32</v>
      </c>
      <c r="H388" s="134">
        <v>2</v>
      </c>
      <c r="I388" s="134" t="s">
        <v>32</v>
      </c>
      <c r="J388" s="130">
        <v>0.88</v>
      </c>
    </row>
    <row r="389" spans="1:10" ht="12.75" customHeight="1">
      <c r="A389" s="134" t="s">
        <v>821</v>
      </c>
      <c r="B389" s="134" t="s">
        <v>875</v>
      </c>
      <c r="C389" s="134" t="s">
        <v>876</v>
      </c>
      <c r="D389" s="134">
        <v>12</v>
      </c>
      <c r="E389" s="134" t="s">
        <v>1075</v>
      </c>
      <c r="F389" s="134">
        <v>1</v>
      </c>
      <c r="G389" s="134" t="s">
        <v>161</v>
      </c>
      <c r="H389" s="134">
        <v>1</v>
      </c>
      <c r="I389" s="134" t="s">
        <v>161</v>
      </c>
      <c r="J389" s="130">
        <v>2.38</v>
      </c>
    </row>
    <row r="390" spans="1:10" ht="12.75" customHeight="1">
      <c r="A390" s="134" t="s">
        <v>821</v>
      </c>
      <c r="B390" s="134" t="s">
        <v>877</v>
      </c>
      <c r="C390" s="134" t="s">
        <v>878</v>
      </c>
      <c r="D390" s="134">
        <v>12</v>
      </c>
      <c r="E390" s="134" t="s">
        <v>1075</v>
      </c>
      <c r="F390" s="134">
        <v>1</v>
      </c>
      <c r="G390" s="134" t="s">
        <v>161</v>
      </c>
      <c r="H390" s="134">
        <v>1</v>
      </c>
      <c r="I390" s="134" t="s">
        <v>161</v>
      </c>
      <c r="J390" s="130">
        <v>1.0900000000000001</v>
      </c>
    </row>
    <row r="391" spans="1:10" ht="12.75" customHeight="1">
      <c r="A391" s="134" t="s">
        <v>821</v>
      </c>
      <c r="B391" s="134" t="s">
        <v>879</v>
      </c>
      <c r="C391" s="134" t="s">
        <v>880</v>
      </c>
      <c r="D391" s="134">
        <v>12</v>
      </c>
      <c r="E391" s="134" t="s">
        <v>1075</v>
      </c>
      <c r="F391" s="134">
        <v>1</v>
      </c>
      <c r="G391" s="134" t="s">
        <v>161</v>
      </c>
      <c r="H391" s="134">
        <v>1</v>
      </c>
      <c r="I391" s="134" t="s">
        <v>161</v>
      </c>
      <c r="J391" s="130">
        <v>0.22</v>
      </c>
    </row>
    <row r="392" spans="1:10" ht="12.75" customHeight="1">
      <c r="A392" s="134" t="s">
        <v>821</v>
      </c>
      <c r="B392" s="134" t="s">
        <v>881</v>
      </c>
      <c r="C392" s="134" t="s">
        <v>882</v>
      </c>
      <c r="D392" s="134">
        <v>12</v>
      </c>
      <c r="E392" s="134" t="s">
        <v>1075</v>
      </c>
      <c r="F392" s="134">
        <v>4</v>
      </c>
      <c r="G392" s="134" t="s">
        <v>32</v>
      </c>
      <c r="H392" s="134">
        <v>2</v>
      </c>
      <c r="I392" s="134" t="s">
        <v>32</v>
      </c>
      <c r="J392" s="130">
        <v>0.47</v>
      </c>
    </row>
    <row r="393" spans="1:10" ht="12.75" customHeight="1">
      <c r="A393" s="134" t="s">
        <v>821</v>
      </c>
      <c r="B393" s="134" t="s">
        <v>883</v>
      </c>
      <c r="C393" s="134" t="s">
        <v>884</v>
      </c>
      <c r="D393" s="134">
        <v>12</v>
      </c>
      <c r="E393" s="134" t="s">
        <v>1075</v>
      </c>
      <c r="F393" s="134">
        <v>4</v>
      </c>
      <c r="G393" s="134" t="s">
        <v>32</v>
      </c>
      <c r="H393" s="134">
        <v>2</v>
      </c>
      <c r="I393" s="134" t="s">
        <v>32</v>
      </c>
      <c r="J393" s="130">
        <v>1.04</v>
      </c>
    </row>
    <row r="394" spans="1:10" ht="12.75" customHeight="1">
      <c r="A394" s="134" t="s">
        <v>821</v>
      </c>
      <c r="B394" s="134" t="s">
        <v>885</v>
      </c>
      <c r="C394" s="134" t="s">
        <v>886</v>
      </c>
      <c r="D394" s="134">
        <v>12</v>
      </c>
      <c r="E394" s="134" t="s">
        <v>1075</v>
      </c>
      <c r="F394" s="134">
        <v>4</v>
      </c>
      <c r="G394" s="134" t="s">
        <v>32</v>
      </c>
      <c r="H394" s="134">
        <v>2</v>
      </c>
      <c r="I394" s="134" t="s">
        <v>32</v>
      </c>
      <c r="J394" s="130">
        <v>3.3</v>
      </c>
    </row>
    <row r="395" spans="1:10" ht="12.75" customHeight="1">
      <c r="A395" s="135" t="s">
        <v>821</v>
      </c>
      <c r="B395" s="135" t="s">
        <v>887</v>
      </c>
      <c r="C395" s="135" t="s">
        <v>888</v>
      </c>
      <c r="D395" s="135">
        <v>12</v>
      </c>
      <c r="E395" s="135" t="s">
        <v>1075</v>
      </c>
      <c r="F395" s="135">
        <v>4</v>
      </c>
      <c r="G395" s="135" t="s">
        <v>32</v>
      </c>
      <c r="H395" s="135">
        <v>2</v>
      </c>
      <c r="I395" s="135" t="s">
        <v>32</v>
      </c>
      <c r="J395" s="133">
        <v>0.3</v>
      </c>
    </row>
    <row r="396" spans="1:10">
      <c r="A396" s="29"/>
      <c r="B396" s="28">
        <f>COUNTA(B362:B395)</f>
        <v>34</v>
      </c>
      <c r="C396" s="28"/>
      <c r="D396" s="29"/>
      <c r="E396" s="29"/>
      <c r="F396" s="28">
        <f>COUNTIF(F362:F395, "&gt;0")</f>
        <v>34</v>
      </c>
      <c r="G396" s="29"/>
      <c r="H396" s="28"/>
      <c r="I396" s="29"/>
      <c r="J396" s="131">
        <f>SUM(J362:J395)</f>
        <v>31.679999999999996</v>
      </c>
    </row>
    <row r="397" spans="1:10" ht="10.5" customHeight="1">
      <c r="A397" s="29"/>
      <c r="B397" s="28"/>
      <c r="C397" s="28"/>
      <c r="D397" s="29"/>
      <c r="E397" s="29"/>
      <c r="F397" s="28"/>
      <c r="G397" s="29"/>
      <c r="H397" s="28"/>
      <c r="I397" s="29"/>
      <c r="J397" s="131"/>
    </row>
    <row r="398" spans="1:10" ht="12.75" customHeight="1">
      <c r="A398" s="134" t="s">
        <v>889</v>
      </c>
      <c r="B398" s="134" t="s">
        <v>890</v>
      </c>
      <c r="C398" s="134" t="s">
        <v>891</v>
      </c>
      <c r="D398" s="134">
        <v>12</v>
      </c>
      <c r="E398" s="134" t="s">
        <v>1075</v>
      </c>
      <c r="F398" s="134">
        <v>4</v>
      </c>
      <c r="G398" s="134" t="s">
        <v>1076</v>
      </c>
      <c r="H398" s="134">
        <v>2</v>
      </c>
      <c r="I398" s="134" t="s">
        <v>1076</v>
      </c>
      <c r="J398" s="130">
        <v>0.5</v>
      </c>
    </row>
    <row r="399" spans="1:10" ht="12.75" customHeight="1">
      <c r="A399" s="134" t="s">
        <v>889</v>
      </c>
      <c r="B399" s="134" t="s">
        <v>892</v>
      </c>
      <c r="C399" s="134" t="s">
        <v>893</v>
      </c>
      <c r="D399" s="134">
        <v>12</v>
      </c>
      <c r="E399" s="134" t="s">
        <v>1075</v>
      </c>
      <c r="F399" s="134">
        <v>1</v>
      </c>
      <c r="G399" s="134" t="s">
        <v>161</v>
      </c>
      <c r="H399" s="134">
        <v>1</v>
      </c>
      <c r="I399" s="134" t="s">
        <v>161</v>
      </c>
      <c r="J399" s="130">
        <v>0.22</v>
      </c>
    </row>
    <row r="400" spans="1:10" ht="12.75" customHeight="1">
      <c r="A400" s="134" t="s">
        <v>889</v>
      </c>
      <c r="B400" s="134" t="s">
        <v>894</v>
      </c>
      <c r="C400" s="134" t="s">
        <v>895</v>
      </c>
      <c r="D400" s="134">
        <v>12</v>
      </c>
      <c r="E400" s="134" t="s">
        <v>1075</v>
      </c>
      <c r="F400" s="134">
        <v>1</v>
      </c>
      <c r="G400" s="134" t="s">
        <v>32</v>
      </c>
      <c r="H400" s="134">
        <v>1</v>
      </c>
      <c r="I400" s="134" t="s">
        <v>32</v>
      </c>
      <c r="J400" s="130">
        <v>0.33</v>
      </c>
    </row>
    <row r="401" spans="1:10" ht="12.75" customHeight="1">
      <c r="A401" s="134" t="s">
        <v>889</v>
      </c>
      <c r="B401" s="134" t="s">
        <v>896</v>
      </c>
      <c r="C401" s="134" t="s">
        <v>897</v>
      </c>
      <c r="D401" s="134">
        <v>12</v>
      </c>
      <c r="E401" s="134" t="s">
        <v>1075</v>
      </c>
      <c r="F401" s="134">
        <v>1</v>
      </c>
      <c r="G401" s="134" t="s">
        <v>161</v>
      </c>
      <c r="H401" s="134">
        <v>1</v>
      </c>
      <c r="I401" s="134" t="s">
        <v>161</v>
      </c>
      <c r="J401" s="130">
        <v>0.38</v>
      </c>
    </row>
    <row r="402" spans="1:10" ht="12.75" customHeight="1">
      <c r="A402" s="134" t="s">
        <v>889</v>
      </c>
      <c r="B402" s="134" t="s">
        <v>898</v>
      </c>
      <c r="C402" s="134" t="s">
        <v>219</v>
      </c>
      <c r="D402" s="134">
        <v>12</v>
      </c>
      <c r="E402" s="134" t="s">
        <v>1075</v>
      </c>
      <c r="F402" s="134">
        <v>1</v>
      </c>
      <c r="G402" s="134" t="s">
        <v>32</v>
      </c>
      <c r="H402" s="134">
        <v>1</v>
      </c>
      <c r="I402" s="134" t="s">
        <v>32</v>
      </c>
      <c r="J402" s="130">
        <v>0.19</v>
      </c>
    </row>
    <row r="403" spans="1:10" ht="12.75" customHeight="1">
      <c r="A403" s="134" t="s">
        <v>889</v>
      </c>
      <c r="B403" s="134" t="s">
        <v>899</v>
      </c>
      <c r="C403" s="134" t="s">
        <v>900</v>
      </c>
      <c r="D403" s="134">
        <v>12</v>
      </c>
      <c r="E403" s="134" t="s">
        <v>1075</v>
      </c>
      <c r="F403" s="134">
        <v>4</v>
      </c>
      <c r="G403" s="134" t="s">
        <v>1076</v>
      </c>
      <c r="H403" s="134">
        <v>2</v>
      </c>
      <c r="I403" s="134" t="s">
        <v>1076</v>
      </c>
      <c r="J403" s="130">
        <v>0.25</v>
      </c>
    </row>
    <row r="404" spans="1:10" ht="12.75" customHeight="1">
      <c r="A404" s="134" t="s">
        <v>889</v>
      </c>
      <c r="B404" s="134" t="s">
        <v>901</v>
      </c>
      <c r="C404" s="134" t="s">
        <v>902</v>
      </c>
      <c r="D404" s="134">
        <v>12</v>
      </c>
      <c r="E404" s="134" t="s">
        <v>1075</v>
      </c>
      <c r="F404" s="134">
        <v>1</v>
      </c>
      <c r="G404" s="134" t="s">
        <v>32</v>
      </c>
      <c r="H404" s="134">
        <v>1</v>
      </c>
      <c r="I404" s="134" t="s">
        <v>32</v>
      </c>
      <c r="J404" s="130">
        <v>0.19</v>
      </c>
    </row>
    <row r="405" spans="1:10" ht="12.75" customHeight="1">
      <c r="A405" s="134" t="s">
        <v>889</v>
      </c>
      <c r="B405" s="134" t="s">
        <v>903</v>
      </c>
      <c r="C405" s="134" t="s">
        <v>904</v>
      </c>
      <c r="D405" s="134">
        <v>12</v>
      </c>
      <c r="E405" s="134" t="s">
        <v>1075</v>
      </c>
      <c r="F405" s="134">
        <v>1</v>
      </c>
      <c r="G405" s="134" t="s">
        <v>161</v>
      </c>
      <c r="H405" s="134">
        <v>1</v>
      </c>
      <c r="I405" s="134" t="s">
        <v>161</v>
      </c>
      <c r="J405" s="130">
        <v>0.55000000000000004</v>
      </c>
    </row>
    <row r="406" spans="1:10" ht="12.75" customHeight="1">
      <c r="A406" s="134" t="s">
        <v>889</v>
      </c>
      <c r="B406" s="134" t="s">
        <v>905</v>
      </c>
      <c r="C406" s="134" t="s">
        <v>906</v>
      </c>
      <c r="D406" s="134">
        <v>12</v>
      </c>
      <c r="E406" s="134" t="s">
        <v>1075</v>
      </c>
      <c r="F406" s="134">
        <v>1</v>
      </c>
      <c r="G406" s="134" t="s">
        <v>32</v>
      </c>
      <c r="H406" s="134">
        <v>1</v>
      </c>
      <c r="I406" s="134" t="s">
        <v>32</v>
      </c>
      <c r="J406" s="130">
        <v>1.73</v>
      </c>
    </row>
    <row r="407" spans="1:10" ht="12.75" customHeight="1">
      <c r="A407" s="134" t="s">
        <v>889</v>
      </c>
      <c r="B407" s="134" t="s">
        <v>907</v>
      </c>
      <c r="C407" s="134" t="s">
        <v>908</v>
      </c>
      <c r="D407" s="134">
        <v>12</v>
      </c>
      <c r="E407" s="134" t="s">
        <v>1075</v>
      </c>
      <c r="F407" s="134">
        <v>1</v>
      </c>
      <c r="G407" s="134" t="s">
        <v>32</v>
      </c>
      <c r="H407" s="134">
        <v>1</v>
      </c>
      <c r="I407" s="134" t="s">
        <v>32</v>
      </c>
      <c r="J407" s="130">
        <v>0.19</v>
      </c>
    </row>
    <row r="408" spans="1:10" ht="12.75" customHeight="1">
      <c r="A408" s="134" t="s">
        <v>889</v>
      </c>
      <c r="B408" s="134" t="s">
        <v>909</v>
      </c>
      <c r="C408" s="134" t="s">
        <v>910</v>
      </c>
      <c r="D408" s="134">
        <v>12</v>
      </c>
      <c r="E408" s="134" t="s">
        <v>1075</v>
      </c>
      <c r="F408" s="134">
        <v>1</v>
      </c>
      <c r="G408" s="134" t="s">
        <v>32</v>
      </c>
      <c r="H408" s="134">
        <v>1</v>
      </c>
      <c r="I408" s="134" t="s">
        <v>32</v>
      </c>
      <c r="J408" s="130">
        <v>0.23</v>
      </c>
    </row>
    <row r="409" spans="1:10" ht="12.75" customHeight="1">
      <c r="A409" s="134" t="s">
        <v>889</v>
      </c>
      <c r="B409" s="134" t="s">
        <v>911</v>
      </c>
      <c r="C409" s="134" t="s">
        <v>912</v>
      </c>
      <c r="D409" s="134">
        <v>12</v>
      </c>
      <c r="E409" s="134" t="s">
        <v>1075</v>
      </c>
      <c r="F409" s="134">
        <v>1</v>
      </c>
      <c r="G409" s="134" t="s">
        <v>161</v>
      </c>
      <c r="H409" s="134">
        <v>1</v>
      </c>
      <c r="I409" s="134" t="s">
        <v>161</v>
      </c>
      <c r="J409" s="130">
        <v>0.16</v>
      </c>
    </row>
    <row r="410" spans="1:10" ht="12.75" customHeight="1">
      <c r="A410" s="134" t="s">
        <v>889</v>
      </c>
      <c r="B410" s="134" t="s">
        <v>913</v>
      </c>
      <c r="C410" s="134" t="s">
        <v>914</v>
      </c>
      <c r="D410" s="134">
        <v>12</v>
      </c>
      <c r="E410" s="134" t="s">
        <v>1075</v>
      </c>
      <c r="F410" s="134">
        <v>1</v>
      </c>
      <c r="G410" s="134" t="s">
        <v>161</v>
      </c>
      <c r="H410" s="134">
        <v>1</v>
      </c>
      <c r="I410" s="134" t="s">
        <v>161</v>
      </c>
      <c r="J410" s="143">
        <v>0</v>
      </c>
    </row>
    <row r="411" spans="1:10" ht="12.75" customHeight="1">
      <c r="A411" s="134" t="s">
        <v>889</v>
      </c>
      <c r="B411" s="134" t="s">
        <v>915</v>
      </c>
      <c r="C411" s="134" t="s">
        <v>916</v>
      </c>
      <c r="D411" s="134">
        <v>12</v>
      </c>
      <c r="E411" s="134" t="s">
        <v>1075</v>
      </c>
      <c r="F411" s="134">
        <v>1</v>
      </c>
      <c r="G411" s="134" t="s">
        <v>161</v>
      </c>
      <c r="H411" s="134">
        <v>1</v>
      </c>
      <c r="I411" s="134" t="s">
        <v>161</v>
      </c>
      <c r="J411" s="130">
        <v>0.4</v>
      </c>
    </row>
    <row r="412" spans="1:10" ht="12.75" customHeight="1">
      <c r="A412" s="134" t="s">
        <v>889</v>
      </c>
      <c r="B412" s="134" t="s">
        <v>917</v>
      </c>
      <c r="C412" s="134" t="s">
        <v>918</v>
      </c>
      <c r="D412" s="134">
        <v>12</v>
      </c>
      <c r="E412" s="134" t="s">
        <v>1075</v>
      </c>
      <c r="F412" s="134">
        <v>1</v>
      </c>
      <c r="G412" s="134" t="s">
        <v>161</v>
      </c>
      <c r="H412" s="134">
        <v>1</v>
      </c>
      <c r="I412" s="134" t="s">
        <v>161</v>
      </c>
      <c r="J412" s="130">
        <v>2.11</v>
      </c>
    </row>
    <row r="413" spans="1:10" ht="12.75" customHeight="1">
      <c r="A413" s="134" t="s">
        <v>889</v>
      </c>
      <c r="B413" s="134" t="s">
        <v>919</v>
      </c>
      <c r="C413" s="134" t="s">
        <v>920</v>
      </c>
      <c r="D413" s="134">
        <v>12</v>
      </c>
      <c r="E413" s="134" t="s">
        <v>1075</v>
      </c>
      <c r="F413" s="134">
        <v>1</v>
      </c>
      <c r="G413" s="134" t="s">
        <v>32</v>
      </c>
      <c r="H413" s="134">
        <v>1</v>
      </c>
      <c r="I413" s="134" t="s">
        <v>32</v>
      </c>
      <c r="J413" s="130">
        <v>1.38</v>
      </c>
    </row>
    <row r="414" spans="1:10" ht="12.75" customHeight="1">
      <c r="A414" s="134" t="s">
        <v>889</v>
      </c>
      <c r="B414" s="134" t="s">
        <v>921</v>
      </c>
      <c r="C414" s="134" t="s">
        <v>922</v>
      </c>
      <c r="D414" s="134">
        <v>12</v>
      </c>
      <c r="E414" s="134" t="s">
        <v>1075</v>
      </c>
      <c r="F414" s="134">
        <v>1</v>
      </c>
      <c r="G414" s="134" t="s">
        <v>161</v>
      </c>
      <c r="H414" s="134">
        <v>1</v>
      </c>
      <c r="I414" s="134" t="s">
        <v>161</v>
      </c>
      <c r="J414" s="130">
        <v>1.1299999999999999</v>
      </c>
    </row>
    <row r="415" spans="1:10" ht="12.75" customHeight="1">
      <c r="A415" s="134" t="s">
        <v>889</v>
      </c>
      <c r="B415" s="134" t="s">
        <v>923</v>
      </c>
      <c r="C415" s="134" t="s">
        <v>924</v>
      </c>
      <c r="D415" s="134">
        <v>12</v>
      </c>
      <c r="E415" s="134" t="s">
        <v>1075</v>
      </c>
      <c r="F415" s="134">
        <v>1</v>
      </c>
      <c r="G415" s="134" t="s">
        <v>32</v>
      </c>
      <c r="H415" s="134">
        <v>1</v>
      </c>
      <c r="I415" s="134" t="s">
        <v>32</v>
      </c>
      <c r="J415" s="130">
        <v>0.27</v>
      </c>
    </row>
    <row r="416" spans="1:10" ht="12.75" customHeight="1">
      <c r="A416" s="134" t="s">
        <v>889</v>
      </c>
      <c r="B416" s="134" t="s">
        <v>925</v>
      </c>
      <c r="C416" s="134" t="s">
        <v>926</v>
      </c>
      <c r="D416" s="134">
        <v>12</v>
      </c>
      <c r="E416" s="134" t="s">
        <v>1075</v>
      </c>
      <c r="F416" s="134">
        <v>1</v>
      </c>
      <c r="G416" s="134" t="s">
        <v>161</v>
      </c>
      <c r="H416" s="134">
        <v>1</v>
      </c>
      <c r="I416" s="134" t="s">
        <v>161</v>
      </c>
      <c r="J416" s="143">
        <v>0</v>
      </c>
    </row>
    <row r="417" spans="1:10" ht="12.75" customHeight="1">
      <c r="A417" s="134" t="s">
        <v>889</v>
      </c>
      <c r="B417" s="134" t="s">
        <v>927</v>
      </c>
      <c r="C417" s="134" t="s">
        <v>928</v>
      </c>
      <c r="D417" s="134">
        <v>12</v>
      </c>
      <c r="E417" s="134" t="s">
        <v>1075</v>
      </c>
      <c r="F417" s="134">
        <v>1</v>
      </c>
      <c r="G417" s="134" t="s">
        <v>32</v>
      </c>
      <c r="H417" s="134">
        <v>1</v>
      </c>
      <c r="I417" s="134" t="s">
        <v>32</v>
      </c>
      <c r="J417" s="130">
        <v>0.46</v>
      </c>
    </row>
    <row r="418" spans="1:10" ht="12.75" customHeight="1">
      <c r="A418" s="134" t="s">
        <v>889</v>
      </c>
      <c r="B418" s="134" t="s">
        <v>929</v>
      </c>
      <c r="C418" s="134" t="s">
        <v>930</v>
      </c>
      <c r="D418" s="134">
        <v>12</v>
      </c>
      <c r="E418" s="134" t="s">
        <v>1075</v>
      </c>
      <c r="F418" s="134">
        <v>1</v>
      </c>
      <c r="G418" s="134" t="s">
        <v>161</v>
      </c>
      <c r="H418" s="134">
        <v>1</v>
      </c>
      <c r="I418" s="134" t="s">
        <v>161</v>
      </c>
      <c r="J418" s="130">
        <v>0.54</v>
      </c>
    </row>
    <row r="419" spans="1:10" ht="12.75" customHeight="1">
      <c r="A419" s="134" t="s">
        <v>889</v>
      </c>
      <c r="B419" s="134" t="s">
        <v>931</v>
      </c>
      <c r="C419" s="134" t="s">
        <v>932</v>
      </c>
      <c r="D419" s="134">
        <v>12</v>
      </c>
      <c r="E419" s="134" t="s">
        <v>1075</v>
      </c>
      <c r="F419" s="134">
        <v>1</v>
      </c>
      <c r="G419" s="134" t="s">
        <v>161</v>
      </c>
      <c r="H419" s="134">
        <v>1</v>
      </c>
      <c r="I419" s="134" t="s">
        <v>161</v>
      </c>
      <c r="J419" s="130">
        <v>1.06</v>
      </c>
    </row>
    <row r="420" spans="1:10" ht="12.75" customHeight="1">
      <c r="A420" s="134" t="s">
        <v>889</v>
      </c>
      <c r="B420" s="134" t="s">
        <v>933</v>
      </c>
      <c r="C420" s="134" t="s">
        <v>934</v>
      </c>
      <c r="D420" s="134">
        <v>12</v>
      </c>
      <c r="E420" s="134" t="s">
        <v>1075</v>
      </c>
      <c r="F420" s="134">
        <v>4</v>
      </c>
      <c r="G420" s="134" t="s">
        <v>1076</v>
      </c>
      <c r="H420" s="134">
        <v>2</v>
      </c>
      <c r="I420" s="134" t="s">
        <v>1076</v>
      </c>
      <c r="J420" s="130">
        <v>0.5</v>
      </c>
    </row>
    <row r="421" spans="1:10" ht="12.75" customHeight="1">
      <c r="A421" s="134" t="s">
        <v>889</v>
      </c>
      <c r="B421" s="134" t="s">
        <v>935</v>
      </c>
      <c r="C421" s="134" t="s">
        <v>936</v>
      </c>
      <c r="D421" s="134">
        <v>12</v>
      </c>
      <c r="E421" s="134" t="s">
        <v>1075</v>
      </c>
      <c r="F421" s="134">
        <v>1</v>
      </c>
      <c r="G421" s="134" t="s">
        <v>32</v>
      </c>
      <c r="H421" s="134">
        <v>1</v>
      </c>
      <c r="I421" s="134" t="s">
        <v>32</v>
      </c>
      <c r="J421" s="130">
        <v>0.03</v>
      </c>
    </row>
    <row r="422" spans="1:10" ht="12.75" customHeight="1">
      <c r="A422" s="134" t="s">
        <v>889</v>
      </c>
      <c r="B422" s="134" t="s">
        <v>937</v>
      </c>
      <c r="C422" s="134" t="s">
        <v>938</v>
      </c>
      <c r="D422" s="134">
        <v>12</v>
      </c>
      <c r="E422" s="134" t="s">
        <v>1075</v>
      </c>
      <c r="F422" s="134">
        <v>1</v>
      </c>
      <c r="G422" s="134" t="s">
        <v>32</v>
      </c>
      <c r="H422" s="134">
        <v>1</v>
      </c>
      <c r="I422" s="134" t="s">
        <v>32</v>
      </c>
      <c r="J422" s="130">
        <v>1.73</v>
      </c>
    </row>
    <row r="423" spans="1:10" ht="12.75" customHeight="1">
      <c r="A423" s="134" t="s">
        <v>889</v>
      </c>
      <c r="B423" s="134" t="s">
        <v>939</v>
      </c>
      <c r="C423" s="134" t="s">
        <v>940</v>
      </c>
      <c r="D423" s="134">
        <v>12</v>
      </c>
      <c r="E423" s="134" t="s">
        <v>1075</v>
      </c>
      <c r="F423" s="134">
        <v>4</v>
      </c>
      <c r="G423" s="134" t="s">
        <v>1076</v>
      </c>
      <c r="H423" s="134">
        <v>2</v>
      </c>
      <c r="I423" s="134" t="s">
        <v>1076</v>
      </c>
      <c r="J423" s="130">
        <v>0.65</v>
      </c>
    </row>
    <row r="424" spans="1:10" ht="12.75" customHeight="1">
      <c r="A424" s="134" t="s">
        <v>889</v>
      </c>
      <c r="B424" s="134" t="s">
        <v>941</v>
      </c>
      <c r="C424" s="134" t="s">
        <v>942</v>
      </c>
      <c r="D424" s="134">
        <v>12</v>
      </c>
      <c r="E424" s="134" t="s">
        <v>1075</v>
      </c>
      <c r="F424" s="134">
        <v>1</v>
      </c>
      <c r="G424" s="134" t="s">
        <v>161</v>
      </c>
      <c r="H424" s="134">
        <v>1</v>
      </c>
      <c r="I424" s="134" t="s">
        <v>161</v>
      </c>
      <c r="J424" s="130">
        <v>0.49</v>
      </c>
    </row>
    <row r="425" spans="1:10" ht="12.75" customHeight="1">
      <c r="A425" s="135" t="s">
        <v>889</v>
      </c>
      <c r="B425" s="135" t="s">
        <v>943</v>
      </c>
      <c r="C425" s="135" t="s">
        <v>944</v>
      </c>
      <c r="D425" s="135">
        <v>12</v>
      </c>
      <c r="E425" s="135" t="s">
        <v>1075</v>
      </c>
      <c r="F425" s="135">
        <v>1</v>
      </c>
      <c r="G425" s="135" t="s">
        <v>32</v>
      </c>
      <c r="H425" s="135">
        <v>1</v>
      </c>
      <c r="I425" s="135" t="s">
        <v>32</v>
      </c>
      <c r="J425" s="133">
        <v>0.71</v>
      </c>
    </row>
    <row r="426" spans="1:10">
      <c r="A426" s="29"/>
      <c r="B426" s="28">
        <f>COUNTA(B398:B425)</f>
        <v>28</v>
      </c>
      <c r="C426" s="28"/>
      <c r="D426" s="29"/>
      <c r="E426" s="29"/>
      <c r="F426" s="28">
        <f>COUNTIF(F398:F425, "&gt;0")</f>
        <v>28</v>
      </c>
      <c r="G426" s="29"/>
      <c r="H426" s="28"/>
      <c r="I426" s="29"/>
      <c r="J426" s="131">
        <f>SUM(J398:J425)</f>
        <v>16.380000000000003</v>
      </c>
    </row>
    <row r="427" spans="1:10" ht="10.5" customHeight="1">
      <c r="A427" s="29"/>
      <c r="B427" s="28"/>
      <c r="C427" s="28"/>
      <c r="D427" s="29"/>
      <c r="E427" s="29"/>
      <c r="F427" s="28"/>
      <c r="G427" s="29"/>
      <c r="H427" s="28"/>
      <c r="I427" s="29"/>
      <c r="J427" s="50"/>
    </row>
    <row r="428" spans="1:10" ht="12.75" customHeight="1">
      <c r="A428" s="134" t="s">
        <v>945</v>
      </c>
      <c r="B428" s="134" t="s">
        <v>946</v>
      </c>
      <c r="C428" s="134" t="s">
        <v>947</v>
      </c>
      <c r="D428" s="134">
        <v>12</v>
      </c>
      <c r="E428" s="134" t="s">
        <v>1075</v>
      </c>
      <c r="F428" s="134">
        <v>31</v>
      </c>
      <c r="G428" s="134" t="s">
        <v>1076</v>
      </c>
      <c r="H428" s="134">
        <v>2</v>
      </c>
      <c r="I428" s="134" t="s">
        <v>1076</v>
      </c>
      <c r="J428" s="130">
        <v>0.42</v>
      </c>
    </row>
    <row r="429" spans="1:10" ht="12.75" customHeight="1">
      <c r="A429" s="134" t="s">
        <v>945</v>
      </c>
      <c r="B429" s="134" t="s">
        <v>948</v>
      </c>
      <c r="C429" s="134" t="s">
        <v>949</v>
      </c>
      <c r="D429" s="134">
        <v>12</v>
      </c>
      <c r="E429" s="134" t="s">
        <v>1075</v>
      </c>
      <c r="F429" s="134">
        <v>31</v>
      </c>
      <c r="G429" s="134" t="s">
        <v>1076</v>
      </c>
      <c r="H429" s="134">
        <v>2</v>
      </c>
      <c r="I429" s="134" t="s">
        <v>1076</v>
      </c>
      <c r="J429" s="130">
        <v>0.15</v>
      </c>
    </row>
    <row r="430" spans="1:10" ht="12.75" customHeight="1">
      <c r="A430" s="134" t="s">
        <v>945</v>
      </c>
      <c r="B430" s="134" t="s">
        <v>950</v>
      </c>
      <c r="C430" s="134" t="s">
        <v>951</v>
      </c>
      <c r="D430" s="134">
        <v>12</v>
      </c>
      <c r="E430" s="134" t="s">
        <v>1075</v>
      </c>
      <c r="F430" s="134">
        <v>31</v>
      </c>
      <c r="G430" s="134" t="s">
        <v>1076</v>
      </c>
      <c r="H430" s="134">
        <v>2</v>
      </c>
      <c r="I430" s="134" t="s">
        <v>1076</v>
      </c>
      <c r="J430" s="130">
        <v>2.25</v>
      </c>
    </row>
    <row r="431" spans="1:10" ht="12.75" customHeight="1">
      <c r="A431" s="134" t="s">
        <v>945</v>
      </c>
      <c r="B431" s="134" t="s">
        <v>952</v>
      </c>
      <c r="C431" s="134" t="s">
        <v>953</v>
      </c>
      <c r="D431" s="134">
        <v>12</v>
      </c>
      <c r="E431" s="134" t="s">
        <v>1075</v>
      </c>
      <c r="F431" s="134">
        <v>31</v>
      </c>
      <c r="G431" s="134" t="s">
        <v>1076</v>
      </c>
      <c r="H431" s="134">
        <v>2</v>
      </c>
      <c r="I431" s="134" t="s">
        <v>1076</v>
      </c>
      <c r="J431" s="130">
        <v>1.82</v>
      </c>
    </row>
    <row r="432" spans="1:10" ht="12.75" customHeight="1">
      <c r="A432" s="134" t="s">
        <v>945</v>
      </c>
      <c r="B432" s="134" t="s">
        <v>954</v>
      </c>
      <c r="C432" s="134" t="s">
        <v>955</v>
      </c>
      <c r="D432" s="134">
        <v>12</v>
      </c>
      <c r="E432" s="134" t="s">
        <v>1075</v>
      </c>
      <c r="F432" s="134">
        <v>31</v>
      </c>
      <c r="G432" s="134" t="s">
        <v>1076</v>
      </c>
      <c r="H432" s="134">
        <v>2</v>
      </c>
      <c r="I432" s="134" t="s">
        <v>1076</v>
      </c>
      <c r="J432" s="130">
        <v>0.65</v>
      </c>
    </row>
    <row r="433" spans="1:10" ht="12.75" customHeight="1">
      <c r="A433" s="134" t="s">
        <v>945</v>
      </c>
      <c r="B433" s="134" t="s">
        <v>956</v>
      </c>
      <c r="C433" s="134" t="s">
        <v>957</v>
      </c>
      <c r="D433" s="134">
        <v>12</v>
      </c>
      <c r="E433" s="134" t="s">
        <v>1075</v>
      </c>
      <c r="F433" s="134">
        <v>31</v>
      </c>
      <c r="G433" s="134" t="s">
        <v>1076</v>
      </c>
      <c r="H433" s="134">
        <v>2</v>
      </c>
      <c r="I433" s="134" t="s">
        <v>1076</v>
      </c>
      <c r="J433" s="130">
        <v>2.5499999999999998</v>
      </c>
    </row>
    <row r="434" spans="1:10" ht="12.75" customHeight="1">
      <c r="A434" s="135" t="s">
        <v>945</v>
      </c>
      <c r="B434" s="135" t="s">
        <v>958</v>
      </c>
      <c r="C434" s="135" t="s">
        <v>959</v>
      </c>
      <c r="D434" s="135">
        <v>12</v>
      </c>
      <c r="E434" s="135" t="s">
        <v>1075</v>
      </c>
      <c r="F434" s="135">
        <v>4</v>
      </c>
      <c r="G434" s="135" t="s">
        <v>32</v>
      </c>
      <c r="H434" s="135">
        <v>2</v>
      </c>
      <c r="I434" s="135" t="s">
        <v>32</v>
      </c>
      <c r="J434" s="133">
        <v>0.13</v>
      </c>
    </row>
    <row r="435" spans="1:10">
      <c r="A435" s="29"/>
      <c r="B435" s="28">
        <f>COUNTA(B428:B434)</f>
        <v>7</v>
      </c>
      <c r="C435" s="28"/>
      <c r="D435" s="29"/>
      <c r="E435" s="29"/>
      <c r="F435" s="28">
        <f>COUNTIF(F428:F434, "&gt;0")</f>
        <v>7</v>
      </c>
      <c r="G435" s="29"/>
      <c r="H435" s="28"/>
      <c r="I435" s="29"/>
      <c r="J435" s="131">
        <f>SUM(J428:J434)</f>
        <v>7.97</v>
      </c>
    </row>
    <row r="436" spans="1:10" ht="10.5" customHeight="1">
      <c r="A436" s="29"/>
      <c r="B436" s="28"/>
      <c r="C436" s="28"/>
      <c r="D436" s="29"/>
      <c r="E436" s="29"/>
      <c r="F436" s="28"/>
      <c r="G436" s="29"/>
      <c r="H436" s="28"/>
      <c r="I436" s="29"/>
      <c r="J436" s="50"/>
    </row>
    <row r="437" spans="1:10">
      <c r="A437" s="134" t="s">
        <v>960</v>
      </c>
      <c r="B437" s="134" t="s">
        <v>961</v>
      </c>
      <c r="C437" s="134" t="s">
        <v>962</v>
      </c>
      <c r="D437" s="134">
        <v>12</v>
      </c>
      <c r="E437" s="134" t="s">
        <v>1075</v>
      </c>
      <c r="F437" s="134">
        <v>1</v>
      </c>
      <c r="G437" s="134" t="s">
        <v>161</v>
      </c>
      <c r="H437" s="134">
        <v>1</v>
      </c>
      <c r="I437" s="134" t="s">
        <v>161</v>
      </c>
      <c r="J437" s="130">
        <v>0.7</v>
      </c>
    </row>
    <row r="438" spans="1:10">
      <c r="A438" s="134" t="s">
        <v>960</v>
      </c>
      <c r="B438" s="134" t="s">
        <v>963</v>
      </c>
      <c r="C438" s="134" t="s">
        <v>964</v>
      </c>
      <c r="D438" s="134">
        <v>12</v>
      </c>
      <c r="E438" s="134" t="s">
        <v>1075</v>
      </c>
      <c r="F438" s="134">
        <v>31</v>
      </c>
      <c r="G438" s="134" t="s">
        <v>1076</v>
      </c>
      <c r="H438" s="134">
        <v>2</v>
      </c>
      <c r="I438" s="134" t="s">
        <v>1076</v>
      </c>
      <c r="J438" s="130">
        <v>1.23</v>
      </c>
    </row>
    <row r="439" spans="1:10">
      <c r="A439" s="134" t="s">
        <v>960</v>
      </c>
      <c r="B439" s="134" t="s">
        <v>965</v>
      </c>
      <c r="C439" s="134" t="s">
        <v>966</v>
      </c>
      <c r="D439" s="134">
        <v>12</v>
      </c>
      <c r="E439" s="134" t="s">
        <v>1075</v>
      </c>
      <c r="F439" s="134">
        <v>1</v>
      </c>
      <c r="G439" s="134" t="s">
        <v>161</v>
      </c>
      <c r="H439" s="134">
        <v>1</v>
      </c>
      <c r="I439" s="134" t="s">
        <v>161</v>
      </c>
      <c r="J439" s="130">
        <v>1.64</v>
      </c>
    </row>
    <row r="440" spans="1:10">
      <c r="A440" s="134" t="s">
        <v>960</v>
      </c>
      <c r="B440" s="134" t="s">
        <v>967</v>
      </c>
      <c r="C440" s="134" t="s">
        <v>968</v>
      </c>
      <c r="D440" s="134">
        <v>12</v>
      </c>
      <c r="E440" s="134" t="s">
        <v>1075</v>
      </c>
      <c r="F440" s="134">
        <v>31</v>
      </c>
      <c r="G440" s="134" t="s">
        <v>1076</v>
      </c>
      <c r="H440" s="134">
        <v>2</v>
      </c>
      <c r="I440" s="134" t="s">
        <v>1076</v>
      </c>
      <c r="J440" s="130">
        <v>0.68</v>
      </c>
    </row>
    <row r="441" spans="1:10">
      <c r="A441" s="134" t="s">
        <v>960</v>
      </c>
      <c r="B441" s="134" t="s">
        <v>969</v>
      </c>
      <c r="C441" s="134" t="s">
        <v>970</v>
      </c>
      <c r="D441" s="134">
        <v>12</v>
      </c>
      <c r="E441" s="134" t="s">
        <v>1075</v>
      </c>
      <c r="F441" s="134">
        <v>31</v>
      </c>
      <c r="G441" s="134" t="s">
        <v>1076</v>
      </c>
      <c r="H441" s="134">
        <v>2</v>
      </c>
      <c r="I441" s="134" t="s">
        <v>1076</v>
      </c>
      <c r="J441" s="130">
        <v>0.09</v>
      </c>
    </row>
    <row r="442" spans="1:10">
      <c r="A442" s="134" t="s">
        <v>960</v>
      </c>
      <c r="B442" s="134" t="s">
        <v>971</v>
      </c>
      <c r="C442" s="134" t="s">
        <v>972</v>
      </c>
      <c r="D442" s="134">
        <v>12</v>
      </c>
      <c r="E442" s="134" t="s">
        <v>1075</v>
      </c>
      <c r="F442" s="134">
        <v>31</v>
      </c>
      <c r="G442" s="134" t="s">
        <v>1076</v>
      </c>
      <c r="H442" s="134">
        <v>2</v>
      </c>
      <c r="I442" s="134" t="s">
        <v>1076</v>
      </c>
      <c r="J442" s="130">
        <v>0.1</v>
      </c>
    </row>
    <row r="443" spans="1:10">
      <c r="A443" s="134" t="s">
        <v>960</v>
      </c>
      <c r="B443" s="134" t="s">
        <v>973</v>
      </c>
      <c r="C443" s="134" t="s">
        <v>974</v>
      </c>
      <c r="D443" s="134">
        <v>12</v>
      </c>
      <c r="E443" s="134" t="s">
        <v>1075</v>
      </c>
      <c r="F443" s="134">
        <v>1</v>
      </c>
      <c r="G443" s="134" t="s">
        <v>161</v>
      </c>
      <c r="H443" s="134">
        <v>1</v>
      </c>
      <c r="I443" s="134" t="s">
        <v>161</v>
      </c>
      <c r="J443" s="130">
        <v>1.46</v>
      </c>
    </row>
    <row r="444" spans="1:10">
      <c r="A444" s="134" t="s">
        <v>960</v>
      </c>
      <c r="B444" s="134" t="s">
        <v>975</v>
      </c>
      <c r="C444" s="134" t="s">
        <v>976</v>
      </c>
      <c r="D444" s="134">
        <v>12</v>
      </c>
      <c r="E444" s="134" t="s">
        <v>1075</v>
      </c>
      <c r="F444" s="134">
        <v>1</v>
      </c>
      <c r="G444" s="134" t="s">
        <v>161</v>
      </c>
      <c r="H444" s="134">
        <v>1</v>
      </c>
      <c r="I444" s="134" t="s">
        <v>161</v>
      </c>
      <c r="J444" s="130">
        <v>0.03</v>
      </c>
    </row>
    <row r="445" spans="1:10">
      <c r="A445" s="134" t="s">
        <v>960</v>
      </c>
      <c r="B445" s="134" t="s">
        <v>977</v>
      </c>
      <c r="C445" s="134" t="s">
        <v>978</v>
      </c>
      <c r="D445" s="134">
        <v>12</v>
      </c>
      <c r="E445" s="134" t="s">
        <v>1075</v>
      </c>
      <c r="F445" s="134">
        <v>31</v>
      </c>
      <c r="G445" s="134" t="s">
        <v>1076</v>
      </c>
      <c r="H445" s="134">
        <v>2</v>
      </c>
      <c r="I445" s="134" t="s">
        <v>1076</v>
      </c>
      <c r="J445" s="130">
        <v>0.7</v>
      </c>
    </row>
    <row r="446" spans="1:10">
      <c r="A446" s="134" t="s">
        <v>960</v>
      </c>
      <c r="B446" s="134" t="s">
        <v>979</v>
      </c>
      <c r="C446" s="134" t="s">
        <v>980</v>
      </c>
      <c r="D446" s="134">
        <v>12</v>
      </c>
      <c r="E446" s="134" t="s">
        <v>1075</v>
      </c>
      <c r="F446" s="134">
        <v>1</v>
      </c>
      <c r="G446" s="134" t="s">
        <v>161</v>
      </c>
      <c r="H446" s="134">
        <v>1</v>
      </c>
      <c r="I446" s="134" t="s">
        <v>161</v>
      </c>
      <c r="J446" s="130">
        <v>0.66</v>
      </c>
    </row>
    <row r="447" spans="1:10">
      <c r="A447" s="134" t="s">
        <v>960</v>
      </c>
      <c r="B447" s="134" t="s">
        <v>981</v>
      </c>
      <c r="C447" s="134" t="s">
        <v>982</v>
      </c>
      <c r="D447" s="134">
        <v>12</v>
      </c>
      <c r="E447" s="134" t="s">
        <v>1075</v>
      </c>
      <c r="F447" s="134">
        <v>31</v>
      </c>
      <c r="G447" s="134" t="s">
        <v>1076</v>
      </c>
      <c r="H447" s="134">
        <v>2</v>
      </c>
      <c r="I447" s="134" t="s">
        <v>1076</v>
      </c>
      <c r="J447" s="130">
        <v>0.52</v>
      </c>
    </row>
    <row r="448" spans="1:10">
      <c r="A448" s="134" t="s">
        <v>960</v>
      </c>
      <c r="B448" s="134" t="s">
        <v>983</v>
      </c>
      <c r="C448" s="134" t="s">
        <v>984</v>
      </c>
      <c r="D448" s="134">
        <v>12</v>
      </c>
      <c r="E448" s="134" t="s">
        <v>1075</v>
      </c>
      <c r="F448" s="134">
        <v>31</v>
      </c>
      <c r="G448" s="134" t="s">
        <v>1076</v>
      </c>
      <c r="H448" s="134">
        <v>2</v>
      </c>
      <c r="I448" s="134" t="s">
        <v>1076</v>
      </c>
      <c r="J448" s="130">
        <v>1.63</v>
      </c>
    </row>
    <row r="449" spans="1:10">
      <c r="A449" s="134" t="s">
        <v>960</v>
      </c>
      <c r="B449" s="134" t="s">
        <v>985</v>
      </c>
      <c r="C449" s="134" t="s">
        <v>986</v>
      </c>
      <c r="D449" s="134">
        <v>12</v>
      </c>
      <c r="E449" s="134" t="s">
        <v>1075</v>
      </c>
      <c r="F449" s="134">
        <v>31</v>
      </c>
      <c r="G449" s="134" t="s">
        <v>1076</v>
      </c>
      <c r="H449" s="134">
        <v>2</v>
      </c>
      <c r="I449" s="134" t="s">
        <v>1076</v>
      </c>
      <c r="J449" s="130">
        <v>0.45</v>
      </c>
    </row>
    <row r="450" spans="1:10">
      <c r="A450" s="134" t="s">
        <v>960</v>
      </c>
      <c r="B450" s="134" t="s">
        <v>987</v>
      </c>
      <c r="C450" s="134" t="s">
        <v>988</v>
      </c>
      <c r="D450" s="134">
        <v>12</v>
      </c>
      <c r="E450" s="134" t="s">
        <v>1075</v>
      </c>
      <c r="F450" s="134">
        <v>31</v>
      </c>
      <c r="G450" s="134" t="s">
        <v>1076</v>
      </c>
      <c r="H450" s="134">
        <v>2</v>
      </c>
      <c r="I450" s="134" t="s">
        <v>1076</v>
      </c>
      <c r="J450" s="130">
        <v>1.1599999999999999</v>
      </c>
    </row>
    <row r="451" spans="1:10">
      <c r="A451" s="134" t="s">
        <v>960</v>
      </c>
      <c r="B451" s="134" t="s">
        <v>989</v>
      </c>
      <c r="C451" s="134" t="s">
        <v>990</v>
      </c>
      <c r="D451" s="134">
        <v>12</v>
      </c>
      <c r="E451" s="134" t="s">
        <v>1075</v>
      </c>
      <c r="F451" s="134">
        <v>31</v>
      </c>
      <c r="G451" s="134" t="s">
        <v>1076</v>
      </c>
      <c r="H451" s="134">
        <v>2</v>
      </c>
      <c r="I451" s="134" t="s">
        <v>1076</v>
      </c>
      <c r="J451" s="130">
        <v>1.05</v>
      </c>
    </row>
    <row r="452" spans="1:10">
      <c r="A452" s="134" t="s">
        <v>960</v>
      </c>
      <c r="B452" s="134" t="s">
        <v>991</v>
      </c>
      <c r="C452" s="134" t="s">
        <v>992</v>
      </c>
      <c r="D452" s="134">
        <v>12</v>
      </c>
      <c r="E452" s="134" t="s">
        <v>1075</v>
      </c>
      <c r="F452" s="134">
        <v>31</v>
      </c>
      <c r="G452" s="134" t="s">
        <v>1076</v>
      </c>
      <c r="H452" s="134">
        <v>2</v>
      </c>
      <c r="I452" s="134" t="s">
        <v>1076</v>
      </c>
      <c r="J452" s="130">
        <v>1.04</v>
      </c>
    </row>
    <row r="453" spans="1:10">
      <c r="A453" s="134" t="s">
        <v>960</v>
      </c>
      <c r="B453" s="134" t="s">
        <v>993</v>
      </c>
      <c r="C453" s="134" t="s">
        <v>994</v>
      </c>
      <c r="D453" s="134">
        <v>12</v>
      </c>
      <c r="E453" s="134" t="s">
        <v>1075</v>
      </c>
      <c r="F453" s="134">
        <v>31</v>
      </c>
      <c r="G453" s="134" t="s">
        <v>1076</v>
      </c>
      <c r="H453" s="134">
        <v>2</v>
      </c>
      <c r="I453" s="134" t="s">
        <v>1076</v>
      </c>
      <c r="J453" s="130">
        <v>0.65</v>
      </c>
    </row>
    <row r="454" spans="1:10">
      <c r="A454" s="134" t="s">
        <v>960</v>
      </c>
      <c r="B454" s="134" t="s">
        <v>995</v>
      </c>
      <c r="C454" s="134" t="s">
        <v>996</v>
      </c>
      <c r="D454" s="134">
        <v>12</v>
      </c>
      <c r="E454" s="134" t="s">
        <v>1075</v>
      </c>
      <c r="F454" s="134">
        <v>1</v>
      </c>
      <c r="G454" s="134" t="s">
        <v>161</v>
      </c>
      <c r="H454" s="134">
        <v>1</v>
      </c>
      <c r="I454" s="134" t="s">
        <v>161</v>
      </c>
      <c r="J454" s="130">
        <v>0.17</v>
      </c>
    </row>
    <row r="455" spans="1:10">
      <c r="A455" s="134" t="s">
        <v>960</v>
      </c>
      <c r="B455" s="134" t="s">
        <v>997</v>
      </c>
      <c r="C455" s="134" t="s">
        <v>998</v>
      </c>
      <c r="D455" s="134">
        <v>12</v>
      </c>
      <c r="E455" s="134" t="s">
        <v>1075</v>
      </c>
      <c r="F455" s="134">
        <v>31</v>
      </c>
      <c r="G455" s="134" t="s">
        <v>1076</v>
      </c>
      <c r="H455" s="134">
        <v>2</v>
      </c>
      <c r="I455" s="134" t="s">
        <v>1076</v>
      </c>
      <c r="J455" s="130">
        <v>0.36</v>
      </c>
    </row>
    <row r="456" spans="1:10">
      <c r="A456" s="134" t="s">
        <v>960</v>
      </c>
      <c r="B456" s="134" t="s">
        <v>999</v>
      </c>
      <c r="C456" s="134" t="s">
        <v>1000</v>
      </c>
      <c r="D456" s="134">
        <v>12</v>
      </c>
      <c r="E456" s="134" t="s">
        <v>1075</v>
      </c>
      <c r="F456" s="134">
        <v>31</v>
      </c>
      <c r="G456" s="134" t="s">
        <v>1076</v>
      </c>
      <c r="H456" s="134">
        <v>2</v>
      </c>
      <c r="I456" s="134" t="s">
        <v>1076</v>
      </c>
      <c r="J456" s="130">
        <v>1.29</v>
      </c>
    </row>
    <row r="457" spans="1:10">
      <c r="A457" s="134" t="s">
        <v>960</v>
      </c>
      <c r="B457" s="134" t="s">
        <v>1001</v>
      </c>
      <c r="C457" s="134" t="s">
        <v>1002</v>
      </c>
      <c r="D457" s="134">
        <v>12</v>
      </c>
      <c r="E457" s="134" t="s">
        <v>1075</v>
      </c>
      <c r="F457" s="134">
        <v>31</v>
      </c>
      <c r="G457" s="134" t="s">
        <v>1076</v>
      </c>
      <c r="H457" s="134">
        <v>2</v>
      </c>
      <c r="I457" s="134" t="s">
        <v>1076</v>
      </c>
      <c r="J457" s="130">
        <v>0.57999999999999996</v>
      </c>
    </row>
    <row r="458" spans="1:10">
      <c r="A458" s="134" t="s">
        <v>960</v>
      </c>
      <c r="B458" s="134" t="s">
        <v>1003</v>
      </c>
      <c r="C458" s="134" t="s">
        <v>878</v>
      </c>
      <c r="D458" s="134">
        <v>12</v>
      </c>
      <c r="E458" s="134" t="s">
        <v>1075</v>
      </c>
      <c r="F458" s="134">
        <v>1</v>
      </c>
      <c r="G458" s="134" t="s">
        <v>161</v>
      </c>
      <c r="H458" s="134">
        <v>1</v>
      </c>
      <c r="I458" s="134" t="s">
        <v>161</v>
      </c>
      <c r="J458" s="130">
        <v>0.38</v>
      </c>
    </row>
    <row r="459" spans="1:10">
      <c r="A459" s="134" t="s">
        <v>960</v>
      </c>
      <c r="B459" s="134" t="s">
        <v>1004</v>
      </c>
      <c r="C459" s="134" t="s">
        <v>1005</v>
      </c>
      <c r="D459" s="134">
        <v>12</v>
      </c>
      <c r="E459" s="134" t="s">
        <v>1075</v>
      </c>
      <c r="F459" s="134">
        <v>1</v>
      </c>
      <c r="G459" s="134" t="s">
        <v>161</v>
      </c>
      <c r="H459" s="134">
        <v>1</v>
      </c>
      <c r="I459" s="134" t="s">
        <v>161</v>
      </c>
      <c r="J459" s="143">
        <v>0</v>
      </c>
    </row>
    <row r="460" spans="1:10">
      <c r="A460" s="134" t="s">
        <v>960</v>
      </c>
      <c r="B460" s="134" t="s">
        <v>1006</v>
      </c>
      <c r="C460" s="134" t="s">
        <v>1007</v>
      </c>
      <c r="D460" s="134">
        <v>12</v>
      </c>
      <c r="E460" s="134" t="s">
        <v>1075</v>
      </c>
      <c r="F460" s="134">
        <v>31</v>
      </c>
      <c r="G460" s="134" t="s">
        <v>1076</v>
      </c>
      <c r="H460" s="134">
        <v>2</v>
      </c>
      <c r="I460" s="134" t="s">
        <v>1076</v>
      </c>
      <c r="J460" s="143">
        <v>0</v>
      </c>
    </row>
    <row r="461" spans="1:10">
      <c r="A461" s="134" t="s">
        <v>960</v>
      </c>
      <c r="B461" s="134" t="s">
        <v>1008</v>
      </c>
      <c r="C461" s="134" t="s">
        <v>1009</v>
      </c>
      <c r="D461" s="134">
        <v>12</v>
      </c>
      <c r="E461" s="134" t="s">
        <v>1075</v>
      </c>
      <c r="F461" s="134">
        <v>31</v>
      </c>
      <c r="G461" s="134" t="s">
        <v>1076</v>
      </c>
      <c r="H461" s="134">
        <v>2</v>
      </c>
      <c r="I461" s="134" t="s">
        <v>1076</v>
      </c>
      <c r="J461" s="130">
        <v>1.9</v>
      </c>
    </row>
    <row r="462" spans="1:10">
      <c r="A462" s="134" t="s">
        <v>960</v>
      </c>
      <c r="B462" s="134" t="s">
        <v>1010</v>
      </c>
      <c r="C462" s="134" t="s">
        <v>1011</v>
      </c>
      <c r="D462" s="134">
        <v>12</v>
      </c>
      <c r="E462" s="134" t="s">
        <v>1075</v>
      </c>
      <c r="F462" s="134">
        <v>31</v>
      </c>
      <c r="G462" s="134" t="s">
        <v>1076</v>
      </c>
      <c r="H462" s="134">
        <v>2</v>
      </c>
      <c r="I462" s="134" t="s">
        <v>1076</v>
      </c>
      <c r="J462" s="130">
        <v>0.73</v>
      </c>
    </row>
    <row r="463" spans="1:10">
      <c r="A463" s="134" t="s">
        <v>960</v>
      </c>
      <c r="B463" s="134" t="s">
        <v>1012</v>
      </c>
      <c r="C463" s="134" t="s">
        <v>1013</v>
      </c>
      <c r="D463" s="134">
        <v>12</v>
      </c>
      <c r="E463" s="134" t="s">
        <v>1075</v>
      </c>
      <c r="F463" s="134">
        <v>1</v>
      </c>
      <c r="G463" s="134" t="s">
        <v>161</v>
      </c>
      <c r="H463" s="134">
        <v>1</v>
      </c>
      <c r="I463" s="134" t="s">
        <v>161</v>
      </c>
      <c r="J463" s="130">
        <v>0.98</v>
      </c>
    </row>
    <row r="464" spans="1:10">
      <c r="A464" s="134" t="s">
        <v>960</v>
      </c>
      <c r="B464" s="134" t="s">
        <v>1014</v>
      </c>
      <c r="C464" s="134" t="s">
        <v>1015</v>
      </c>
      <c r="D464" s="134">
        <v>12</v>
      </c>
      <c r="E464" s="134" t="s">
        <v>1075</v>
      </c>
      <c r="F464" s="134">
        <v>31</v>
      </c>
      <c r="G464" s="134" t="s">
        <v>1076</v>
      </c>
      <c r="H464" s="134">
        <v>2</v>
      </c>
      <c r="I464" s="134" t="s">
        <v>1076</v>
      </c>
      <c r="J464" s="130">
        <v>1.61</v>
      </c>
    </row>
    <row r="465" spans="1:10">
      <c r="A465" s="134" t="s">
        <v>960</v>
      </c>
      <c r="B465" s="134" t="s">
        <v>1016</v>
      </c>
      <c r="C465" s="134" t="s">
        <v>1017</v>
      </c>
      <c r="D465" s="134">
        <v>12</v>
      </c>
      <c r="E465" s="134" t="s">
        <v>1075</v>
      </c>
      <c r="F465" s="134">
        <v>1</v>
      </c>
      <c r="G465" s="134" t="s">
        <v>161</v>
      </c>
      <c r="H465" s="134">
        <v>1</v>
      </c>
      <c r="I465" s="134" t="s">
        <v>161</v>
      </c>
      <c r="J465" s="130">
        <v>0.23</v>
      </c>
    </row>
    <row r="466" spans="1:10">
      <c r="A466" s="134" t="s">
        <v>960</v>
      </c>
      <c r="B466" s="134" t="s">
        <v>1018</v>
      </c>
      <c r="C466" s="134" t="s">
        <v>1019</v>
      </c>
      <c r="D466" s="134">
        <v>12</v>
      </c>
      <c r="E466" s="134" t="s">
        <v>1075</v>
      </c>
      <c r="F466" s="134">
        <v>31</v>
      </c>
      <c r="G466" s="134" t="s">
        <v>1076</v>
      </c>
      <c r="H466" s="134">
        <v>2</v>
      </c>
      <c r="I466" s="134" t="s">
        <v>1076</v>
      </c>
      <c r="J466" s="130">
        <v>0.51</v>
      </c>
    </row>
    <row r="467" spans="1:10">
      <c r="A467" s="134" t="s">
        <v>960</v>
      </c>
      <c r="B467" s="134" t="s">
        <v>1020</v>
      </c>
      <c r="C467" s="134" t="s">
        <v>1021</v>
      </c>
      <c r="D467" s="134">
        <v>12</v>
      </c>
      <c r="E467" s="134" t="s">
        <v>1075</v>
      </c>
      <c r="F467" s="134">
        <v>1</v>
      </c>
      <c r="G467" s="134" t="s">
        <v>161</v>
      </c>
      <c r="H467" s="134">
        <v>1</v>
      </c>
      <c r="I467" s="134" t="s">
        <v>161</v>
      </c>
      <c r="J467" s="130">
        <v>0.95</v>
      </c>
    </row>
    <row r="468" spans="1:10">
      <c r="A468" s="134" t="s">
        <v>960</v>
      </c>
      <c r="B468" s="134" t="s">
        <v>1022</v>
      </c>
      <c r="C468" s="134" t="s">
        <v>1023</v>
      </c>
      <c r="D468" s="134">
        <v>12</v>
      </c>
      <c r="E468" s="134" t="s">
        <v>1075</v>
      </c>
      <c r="F468" s="134">
        <v>4</v>
      </c>
      <c r="G468" s="134" t="s">
        <v>32</v>
      </c>
      <c r="H468" s="134">
        <v>2</v>
      </c>
      <c r="I468" s="134" t="s">
        <v>32</v>
      </c>
      <c r="J468" s="130">
        <v>0.33</v>
      </c>
    </row>
    <row r="469" spans="1:10">
      <c r="A469" s="134" t="s">
        <v>960</v>
      </c>
      <c r="B469" s="134" t="s">
        <v>1024</v>
      </c>
      <c r="C469" s="134" t="s">
        <v>1025</v>
      </c>
      <c r="D469" s="134">
        <v>12</v>
      </c>
      <c r="E469" s="134" t="s">
        <v>1075</v>
      </c>
      <c r="F469" s="134">
        <v>31</v>
      </c>
      <c r="G469" s="134" t="s">
        <v>1076</v>
      </c>
      <c r="H469" s="134">
        <v>2</v>
      </c>
      <c r="I469" s="134" t="s">
        <v>1076</v>
      </c>
      <c r="J469" s="130">
        <v>0.32</v>
      </c>
    </row>
    <row r="470" spans="1:10">
      <c r="A470" s="134" t="s">
        <v>960</v>
      </c>
      <c r="B470" s="134" t="s">
        <v>1026</v>
      </c>
      <c r="C470" s="134" t="s">
        <v>1027</v>
      </c>
      <c r="D470" s="134">
        <v>12</v>
      </c>
      <c r="E470" s="134" t="s">
        <v>1075</v>
      </c>
      <c r="F470" s="134">
        <v>31</v>
      </c>
      <c r="G470" s="134" t="s">
        <v>1076</v>
      </c>
      <c r="H470" s="134">
        <v>2</v>
      </c>
      <c r="I470" s="134" t="s">
        <v>1076</v>
      </c>
      <c r="J470" s="130">
        <v>1.32</v>
      </c>
    </row>
    <row r="471" spans="1:10">
      <c r="A471" s="135" t="s">
        <v>960</v>
      </c>
      <c r="B471" s="135" t="s">
        <v>1028</v>
      </c>
      <c r="C471" s="135" t="s">
        <v>1029</v>
      </c>
      <c r="D471" s="135">
        <v>12</v>
      </c>
      <c r="E471" s="135" t="s">
        <v>1075</v>
      </c>
      <c r="F471" s="135">
        <v>1</v>
      </c>
      <c r="G471" s="135" t="s">
        <v>161</v>
      </c>
      <c r="H471" s="135">
        <v>1</v>
      </c>
      <c r="I471" s="135" t="s">
        <v>161</v>
      </c>
      <c r="J471" s="144">
        <v>0</v>
      </c>
    </row>
    <row r="472" spans="1:10">
      <c r="A472" s="29"/>
      <c r="B472" s="28">
        <f>COUNTA(B437:B471)</f>
        <v>35</v>
      </c>
      <c r="C472" s="28"/>
      <c r="D472" s="29"/>
      <c r="E472" s="29"/>
      <c r="F472" s="28">
        <f>COUNTIF(F437:F471, "&gt;0")</f>
        <v>35</v>
      </c>
      <c r="G472" s="29"/>
      <c r="H472" s="28"/>
      <c r="I472" s="29"/>
      <c r="J472" s="131">
        <f>SUM(J437:J471)</f>
        <v>25.449999999999996</v>
      </c>
    </row>
    <row r="473" spans="1:10">
      <c r="A473" s="29"/>
      <c r="B473" s="28"/>
      <c r="C473" s="28"/>
      <c r="D473" s="29"/>
      <c r="E473" s="29"/>
      <c r="F473" s="28"/>
      <c r="G473" s="29"/>
      <c r="H473" s="28"/>
      <c r="I473" s="29"/>
      <c r="J473" s="131"/>
    </row>
    <row r="474" spans="1:10">
      <c r="A474" s="29"/>
      <c r="B474" s="170" t="s">
        <v>1078</v>
      </c>
      <c r="C474" s="28"/>
      <c r="D474" s="29"/>
      <c r="E474" s="29"/>
      <c r="F474" s="28"/>
      <c r="G474" s="29"/>
      <c r="H474" s="28"/>
      <c r="I474" s="29"/>
      <c r="J474" s="131"/>
    </row>
    <row r="475" spans="1:10">
      <c r="A475" s="29"/>
      <c r="B475" s="28"/>
      <c r="C475" s="28"/>
      <c r="D475" s="29"/>
      <c r="E475" s="29"/>
      <c r="F475" s="28"/>
      <c r="G475" s="29"/>
      <c r="H475" s="28"/>
      <c r="I475" s="29"/>
      <c r="J475" s="131"/>
    </row>
    <row r="476" spans="1:10">
      <c r="A476" s="65"/>
      <c r="B476" s="65"/>
      <c r="C476" s="95" t="s">
        <v>113</v>
      </c>
      <c r="D476" s="96"/>
      <c r="E476" s="96"/>
      <c r="F476" s="65"/>
      <c r="G476" s="65"/>
      <c r="H476" s="65"/>
      <c r="I476" s="65"/>
    </row>
    <row r="477" spans="1:10">
      <c r="A477" s="65"/>
      <c r="B477" s="65"/>
      <c r="C477" s="97" t="s">
        <v>108</v>
      </c>
      <c r="D477" s="98">
        <f>SUM(B3+B6+B20+B50+B101+B131+B154+B181+B211+B289+B298+B317+B360+B396+B426+B435+B472)</f>
        <v>438</v>
      </c>
      <c r="E477" s="96"/>
      <c r="F477" s="65"/>
      <c r="G477" s="65"/>
      <c r="H477" s="65"/>
      <c r="I477" s="65"/>
      <c r="J477" s="2"/>
    </row>
    <row r="478" spans="1:10">
      <c r="C478" s="97" t="s">
        <v>111</v>
      </c>
      <c r="D478" s="98">
        <f>SUM(F3+F6+F20+F50+F101+F131+F154+F181+F211+F289+F298+F317+F360+F396+F426+F435+F472)</f>
        <v>438</v>
      </c>
      <c r="E478" s="96"/>
      <c r="J478" s="87"/>
    </row>
    <row r="479" spans="1:10">
      <c r="C479" s="109" t="s">
        <v>157</v>
      </c>
      <c r="D479" s="128">
        <f>D478/D477</f>
        <v>1</v>
      </c>
      <c r="E479" s="96"/>
    </row>
    <row r="480" spans="1:10">
      <c r="C480" s="97" t="s">
        <v>112</v>
      </c>
      <c r="D480" s="136">
        <f>SUM(J20+J50+J101+J131+J154+J181+J211+J289+J298+J317+J360+J396+J426+J435+J472)</f>
        <v>679.74729999999988</v>
      </c>
      <c r="E480" s="100" t="s">
        <v>160</v>
      </c>
    </row>
  </sheetData>
  <sortState ref="A183:J210">
    <sortCondition ref="C183:C210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2010 Swimming Season
California Beach Monitoring</oddHead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G495"/>
  <sheetViews>
    <sheetView zoomScaleNormal="100" workbookViewId="0">
      <pane ySplit="2" topLeftCell="A3" activePane="bottomLeft" state="frozen"/>
      <selection activeCell="M67" activeCellId="1" sqref="D74:F74 M67"/>
      <selection pane="bottomLeft"/>
    </sheetView>
  </sheetViews>
  <sheetFormatPr defaultRowHeight="12.75"/>
  <cols>
    <col min="1" max="1" width="11.140625" customWidth="1"/>
    <col min="2" max="2" width="7.28515625" customWidth="1"/>
    <col min="3" max="3" width="24.140625" customWidth="1"/>
    <col min="4" max="4" width="8.28515625" customWidth="1"/>
    <col min="5" max="5" width="7.7109375" customWidth="1"/>
    <col min="6" max="7" width="7.85546875" customWidth="1"/>
    <col min="8" max="8" width="8.85546875" customWidth="1"/>
    <col min="9" max="18" width="7.85546875" customWidth="1"/>
  </cols>
  <sheetData>
    <row r="1" spans="1:33">
      <c r="A1" s="57"/>
      <c r="B1" s="244" t="s">
        <v>40</v>
      </c>
      <c r="C1" s="244"/>
      <c r="D1" s="57"/>
      <c r="E1" s="57"/>
      <c r="F1" s="245" t="s">
        <v>158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33" s="23" customFormat="1" ht="39" customHeight="1">
      <c r="A2" s="24" t="s">
        <v>13</v>
      </c>
      <c r="B2" s="24" t="s">
        <v>14</v>
      </c>
      <c r="C2" s="24" t="s">
        <v>73</v>
      </c>
      <c r="D2" s="24" t="s">
        <v>87</v>
      </c>
      <c r="E2" s="24" t="s">
        <v>88</v>
      </c>
      <c r="F2" s="24" t="s">
        <v>89</v>
      </c>
      <c r="G2" s="24" t="s">
        <v>90</v>
      </c>
      <c r="H2" s="3" t="s">
        <v>91</v>
      </c>
      <c r="I2" s="24" t="s">
        <v>92</v>
      </c>
      <c r="J2" s="24" t="s">
        <v>22</v>
      </c>
      <c r="K2" s="24" t="s">
        <v>20</v>
      </c>
      <c r="L2" s="24" t="s">
        <v>21</v>
      </c>
      <c r="M2" s="24" t="s">
        <v>23</v>
      </c>
      <c r="N2" s="24" t="s">
        <v>93</v>
      </c>
      <c r="O2" s="24" t="s">
        <v>94</v>
      </c>
      <c r="P2" s="24" t="s">
        <v>95</v>
      </c>
      <c r="Q2" s="24" t="s">
        <v>96</v>
      </c>
      <c r="R2" s="24" t="s">
        <v>97</v>
      </c>
    </row>
    <row r="3" spans="1:33" s="23" customFormat="1" ht="12.75" customHeight="1">
      <c r="A3" s="194" t="s">
        <v>1095</v>
      </c>
      <c r="B3" s="195"/>
      <c r="C3" s="194" t="s">
        <v>1096</v>
      </c>
      <c r="D3" s="70" t="s">
        <v>38</v>
      </c>
      <c r="E3" s="70" t="s">
        <v>116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33" s="23" customFormat="1" ht="12.75" customHeight="1">
      <c r="A4" s="28"/>
      <c r="B4" s="33">
        <v>1</v>
      </c>
      <c r="C4" s="32"/>
      <c r="D4" s="33">
        <v>0</v>
      </c>
      <c r="E4" s="33">
        <v>0</v>
      </c>
      <c r="F4" s="33">
        <f>COUNTIF(F3,"Yes")</f>
        <v>0</v>
      </c>
      <c r="G4" s="33">
        <f>COUNTIF(G3,"Yes")</f>
        <v>0</v>
      </c>
      <c r="H4" s="33">
        <f t="shared" ref="H4:R4" si="0">COUNTIF(H3,"Yes")</f>
        <v>0</v>
      </c>
      <c r="I4" s="33">
        <f t="shared" si="0"/>
        <v>0</v>
      </c>
      <c r="J4" s="33">
        <f t="shared" si="0"/>
        <v>0</v>
      </c>
      <c r="K4" s="33">
        <f t="shared" si="0"/>
        <v>0</v>
      </c>
      <c r="L4" s="33">
        <f t="shared" si="0"/>
        <v>0</v>
      </c>
      <c r="M4" s="33">
        <f t="shared" si="0"/>
        <v>0</v>
      </c>
      <c r="N4" s="33">
        <f t="shared" si="0"/>
        <v>0</v>
      </c>
      <c r="O4" s="33">
        <f t="shared" si="0"/>
        <v>0</v>
      </c>
      <c r="P4" s="33">
        <f t="shared" si="0"/>
        <v>0</v>
      </c>
      <c r="Q4" s="33">
        <f t="shared" si="0"/>
        <v>0</v>
      </c>
      <c r="R4" s="33">
        <f t="shared" si="0"/>
        <v>0</v>
      </c>
    </row>
    <row r="5" spans="1:33" s="23" customFormat="1" ht="12.75" customHeight="1">
      <c r="A5" s="28"/>
      <c r="B5" s="28"/>
      <c r="C5" s="28"/>
      <c r="D5" s="28"/>
      <c r="E5" s="19"/>
      <c r="F5" s="193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33" s="23" customFormat="1" ht="18" customHeight="1">
      <c r="A6" s="30" t="s">
        <v>1097</v>
      </c>
      <c r="B6" s="24"/>
      <c r="C6" s="30" t="s">
        <v>1098</v>
      </c>
      <c r="D6" s="70" t="s">
        <v>38</v>
      </c>
      <c r="E6" s="70" t="s">
        <v>116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33" s="23" customFormat="1" ht="12.75" customHeight="1">
      <c r="A7" s="28"/>
      <c r="B7" s="33">
        <v>1</v>
      </c>
      <c r="C7" s="32"/>
      <c r="D7" s="33">
        <v>0</v>
      </c>
      <c r="E7" s="33">
        <v>0</v>
      </c>
      <c r="F7" s="33">
        <f>COUNTIF(F6,"Yes")</f>
        <v>0</v>
      </c>
      <c r="G7" s="33">
        <f t="shared" ref="G7:R7" si="1">COUNTIF(G6,"Yes")</f>
        <v>0</v>
      </c>
      <c r="H7" s="33">
        <f t="shared" si="1"/>
        <v>0</v>
      </c>
      <c r="I7" s="33">
        <f t="shared" si="1"/>
        <v>0</v>
      </c>
      <c r="J7" s="33">
        <f t="shared" si="1"/>
        <v>0</v>
      </c>
      <c r="K7" s="33">
        <f t="shared" si="1"/>
        <v>0</v>
      </c>
      <c r="L7" s="33">
        <f t="shared" si="1"/>
        <v>0</v>
      </c>
      <c r="M7" s="33">
        <f t="shared" si="1"/>
        <v>0</v>
      </c>
      <c r="N7" s="33">
        <f t="shared" si="1"/>
        <v>0</v>
      </c>
      <c r="O7" s="33">
        <f t="shared" si="1"/>
        <v>0</v>
      </c>
      <c r="P7" s="33">
        <f t="shared" si="1"/>
        <v>0</v>
      </c>
      <c r="Q7" s="33">
        <f t="shared" si="1"/>
        <v>0</v>
      </c>
      <c r="R7" s="33">
        <f t="shared" si="1"/>
        <v>0</v>
      </c>
    </row>
    <row r="8" spans="1:33" s="23" customFormat="1" ht="12.75" customHeight="1">
      <c r="A8" s="28"/>
      <c r="B8" s="28"/>
      <c r="C8" s="28"/>
      <c r="D8" s="28"/>
      <c r="E8" s="28"/>
      <c r="F8" s="28"/>
      <c r="G8" s="28"/>
      <c r="H8" s="19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33">
      <c r="A9" s="69" t="s">
        <v>164</v>
      </c>
      <c r="B9" s="69" t="s">
        <v>165</v>
      </c>
      <c r="C9" s="69" t="s">
        <v>166</v>
      </c>
      <c r="D9" s="69" t="s">
        <v>38</v>
      </c>
      <c r="E9" s="69" t="s">
        <v>116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29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</row>
    <row r="10" spans="1:33">
      <c r="A10" s="69" t="s">
        <v>164</v>
      </c>
      <c r="B10" s="69" t="s">
        <v>167</v>
      </c>
      <c r="C10" s="69" t="s">
        <v>168</v>
      </c>
      <c r="D10" s="69" t="s">
        <v>38</v>
      </c>
      <c r="E10" s="69" t="s">
        <v>116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29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</row>
    <row r="11" spans="1:33">
      <c r="A11" s="69" t="s">
        <v>164</v>
      </c>
      <c r="B11" s="69" t="s">
        <v>169</v>
      </c>
      <c r="C11" s="69" t="s">
        <v>170</v>
      </c>
      <c r="D11" s="69" t="s">
        <v>38</v>
      </c>
      <c r="E11" s="69" t="s">
        <v>116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29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</row>
    <row r="12" spans="1:33">
      <c r="A12" s="69" t="s">
        <v>164</v>
      </c>
      <c r="B12" s="69" t="s">
        <v>171</v>
      </c>
      <c r="C12" s="69" t="s">
        <v>172</v>
      </c>
      <c r="D12" s="69" t="s">
        <v>38</v>
      </c>
      <c r="E12" s="69" t="s">
        <v>116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29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</row>
    <row r="13" spans="1:33">
      <c r="A13" s="69" t="s">
        <v>164</v>
      </c>
      <c r="B13" s="69" t="s">
        <v>173</v>
      </c>
      <c r="C13" s="69" t="s">
        <v>174</v>
      </c>
      <c r="D13" s="69" t="s">
        <v>38</v>
      </c>
      <c r="E13" s="69" t="s">
        <v>116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29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</row>
    <row r="14" spans="1:33">
      <c r="A14" s="69" t="s">
        <v>164</v>
      </c>
      <c r="B14" s="69" t="s">
        <v>175</v>
      </c>
      <c r="C14" s="69" t="s">
        <v>176</v>
      </c>
      <c r="D14" s="69" t="s">
        <v>38</v>
      </c>
      <c r="E14" s="69" t="s">
        <v>116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29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</row>
    <row r="15" spans="1:33">
      <c r="A15" s="69" t="s">
        <v>164</v>
      </c>
      <c r="B15" s="69" t="s">
        <v>177</v>
      </c>
      <c r="C15" s="69" t="s">
        <v>178</v>
      </c>
      <c r="D15" s="69" t="s">
        <v>38</v>
      </c>
      <c r="E15" s="69" t="s">
        <v>116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29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</row>
    <row r="16" spans="1:33">
      <c r="A16" s="69" t="s">
        <v>164</v>
      </c>
      <c r="B16" s="69" t="s">
        <v>179</v>
      </c>
      <c r="C16" s="69" t="s">
        <v>180</v>
      </c>
      <c r="D16" s="69" t="s">
        <v>38</v>
      </c>
      <c r="E16" s="69" t="s">
        <v>116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29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</row>
    <row r="17" spans="1:33">
      <c r="A17" s="69" t="s">
        <v>164</v>
      </c>
      <c r="B17" s="69" t="s">
        <v>181</v>
      </c>
      <c r="C17" s="69" t="s">
        <v>182</v>
      </c>
      <c r="D17" s="69" t="s">
        <v>38</v>
      </c>
      <c r="E17" s="69" t="s">
        <v>116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29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</row>
    <row r="18" spans="1:33">
      <c r="A18" s="69" t="s">
        <v>164</v>
      </c>
      <c r="B18" s="69" t="s">
        <v>183</v>
      </c>
      <c r="C18" s="69" t="s">
        <v>184</v>
      </c>
      <c r="D18" s="69" t="s">
        <v>38</v>
      </c>
      <c r="E18" s="69" t="s">
        <v>116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29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</row>
    <row r="19" spans="1:33">
      <c r="A19" s="69" t="s">
        <v>164</v>
      </c>
      <c r="B19" s="69" t="s">
        <v>185</v>
      </c>
      <c r="C19" s="69" t="s">
        <v>186</v>
      </c>
      <c r="D19" s="69" t="s">
        <v>38</v>
      </c>
      <c r="E19" s="69" t="s">
        <v>116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29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</row>
    <row r="20" spans="1:33">
      <c r="A20" s="70" t="s">
        <v>164</v>
      </c>
      <c r="B20" s="70" t="s">
        <v>187</v>
      </c>
      <c r="C20" s="70" t="s">
        <v>188</v>
      </c>
      <c r="D20" s="70" t="s">
        <v>38</v>
      </c>
      <c r="E20" s="70" t="s">
        <v>116</v>
      </c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29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</row>
    <row r="21" spans="1:33">
      <c r="A21" s="32"/>
      <c r="B21" s="33">
        <f>COUNTA(B9:B20)</f>
        <v>12</v>
      </c>
      <c r="C21" s="57"/>
      <c r="D21" s="33">
        <f t="shared" ref="D21:R21" si="2">COUNTIF(D9:D20,"Yes")</f>
        <v>0</v>
      </c>
      <c r="E21" s="33">
        <f t="shared" si="2"/>
        <v>0</v>
      </c>
      <c r="F21" s="33">
        <f t="shared" si="2"/>
        <v>0</v>
      </c>
      <c r="G21" s="33">
        <f t="shared" si="2"/>
        <v>0</v>
      </c>
      <c r="H21" s="33">
        <f t="shared" si="2"/>
        <v>0</v>
      </c>
      <c r="I21" s="33">
        <f t="shared" si="2"/>
        <v>0</v>
      </c>
      <c r="J21" s="33">
        <f t="shared" si="2"/>
        <v>0</v>
      </c>
      <c r="K21" s="33">
        <f t="shared" si="2"/>
        <v>0</v>
      </c>
      <c r="L21" s="33">
        <f t="shared" si="2"/>
        <v>0</v>
      </c>
      <c r="M21" s="33">
        <f t="shared" si="2"/>
        <v>0</v>
      </c>
      <c r="N21" s="33">
        <f t="shared" si="2"/>
        <v>0</v>
      </c>
      <c r="O21" s="33">
        <f t="shared" si="2"/>
        <v>0</v>
      </c>
      <c r="P21" s="33">
        <f t="shared" si="2"/>
        <v>0</v>
      </c>
      <c r="Q21" s="33">
        <f t="shared" si="2"/>
        <v>0</v>
      </c>
      <c r="R21" s="33">
        <f t="shared" si="2"/>
        <v>0</v>
      </c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</row>
    <row r="22" spans="1:3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</row>
    <row r="23" spans="1:33">
      <c r="A23" s="69" t="s">
        <v>189</v>
      </c>
      <c r="B23" s="69" t="s">
        <v>190</v>
      </c>
      <c r="C23" s="69" t="s">
        <v>191</v>
      </c>
      <c r="D23" s="69" t="s">
        <v>38</v>
      </c>
      <c r="E23" s="69" t="s">
        <v>116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33">
      <c r="A24" s="69" t="s">
        <v>189</v>
      </c>
      <c r="B24" s="69" t="s">
        <v>192</v>
      </c>
      <c r="C24" s="69" t="s">
        <v>193</v>
      </c>
      <c r="D24" s="69" t="s">
        <v>38</v>
      </c>
      <c r="E24" s="69" t="s">
        <v>116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33">
      <c r="A25" s="69" t="s">
        <v>189</v>
      </c>
      <c r="B25" s="69" t="s">
        <v>194</v>
      </c>
      <c r="C25" s="69" t="s">
        <v>195</v>
      </c>
      <c r="D25" s="69" t="s">
        <v>38</v>
      </c>
      <c r="E25" s="69" t="s">
        <v>116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33">
      <c r="A26" s="69" t="s">
        <v>189</v>
      </c>
      <c r="B26" s="69" t="s">
        <v>196</v>
      </c>
      <c r="C26" s="69" t="s">
        <v>197</v>
      </c>
      <c r="D26" s="69" t="s">
        <v>38</v>
      </c>
      <c r="E26" s="69" t="s">
        <v>116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33">
      <c r="A27" s="69" t="s">
        <v>189</v>
      </c>
      <c r="B27" s="69" t="s">
        <v>198</v>
      </c>
      <c r="C27" s="69" t="s">
        <v>199</v>
      </c>
      <c r="D27" s="69" t="s">
        <v>38</v>
      </c>
      <c r="E27" s="69" t="s">
        <v>116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</row>
    <row r="28" spans="1:33">
      <c r="A28" s="69" t="s">
        <v>189</v>
      </c>
      <c r="B28" s="69" t="s">
        <v>200</v>
      </c>
      <c r="C28" s="69" t="s">
        <v>201</v>
      </c>
      <c r="D28" s="69" t="s">
        <v>38</v>
      </c>
      <c r="E28" s="69" t="s">
        <v>116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</row>
    <row r="29" spans="1:33">
      <c r="A29" s="69" t="s">
        <v>189</v>
      </c>
      <c r="B29" s="69" t="s">
        <v>202</v>
      </c>
      <c r="C29" s="69" t="s">
        <v>203</v>
      </c>
      <c r="D29" s="69" t="s">
        <v>38</v>
      </c>
      <c r="E29" s="69" t="s">
        <v>116</v>
      </c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</row>
    <row r="30" spans="1:33">
      <c r="A30" s="69" t="s">
        <v>189</v>
      </c>
      <c r="B30" s="69" t="s">
        <v>204</v>
      </c>
      <c r="C30" s="69" t="s">
        <v>205</v>
      </c>
      <c r="D30" s="69" t="s">
        <v>38</v>
      </c>
      <c r="E30" s="69" t="s">
        <v>116</v>
      </c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</row>
    <row r="31" spans="1:33">
      <c r="A31" s="69" t="s">
        <v>189</v>
      </c>
      <c r="B31" s="69" t="s">
        <v>206</v>
      </c>
      <c r="C31" s="69" t="s">
        <v>207</v>
      </c>
      <c r="D31" s="69" t="s">
        <v>38</v>
      </c>
      <c r="E31" s="69" t="s">
        <v>116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</row>
    <row r="32" spans="1:33">
      <c r="A32" s="69" t="s">
        <v>189</v>
      </c>
      <c r="B32" s="69" t="s">
        <v>208</v>
      </c>
      <c r="C32" s="69" t="s">
        <v>209</v>
      </c>
      <c r="D32" s="69" t="s">
        <v>38</v>
      </c>
      <c r="E32" s="69" t="s">
        <v>116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>
      <c r="A33" s="69" t="s">
        <v>189</v>
      </c>
      <c r="B33" s="69" t="s">
        <v>210</v>
      </c>
      <c r="C33" s="69" t="s">
        <v>211</v>
      </c>
      <c r="D33" s="69" t="s">
        <v>38</v>
      </c>
      <c r="E33" s="69" t="s">
        <v>116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</row>
    <row r="34" spans="1:18">
      <c r="A34" s="69" t="s">
        <v>189</v>
      </c>
      <c r="B34" s="69" t="s">
        <v>212</v>
      </c>
      <c r="C34" s="69" t="s">
        <v>213</v>
      </c>
      <c r="D34" s="69" t="s">
        <v>38</v>
      </c>
      <c r="E34" s="69" t="s">
        <v>116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1:18">
      <c r="A35" s="69" t="s">
        <v>189</v>
      </c>
      <c r="B35" s="69" t="s">
        <v>214</v>
      </c>
      <c r="C35" s="69" t="s">
        <v>215</v>
      </c>
      <c r="D35" s="69" t="s">
        <v>38</v>
      </c>
      <c r="E35" s="69" t="s">
        <v>116</v>
      </c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</row>
    <row r="36" spans="1:18">
      <c r="A36" s="69" t="s">
        <v>189</v>
      </c>
      <c r="B36" s="69" t="s">
        <v>216</v>
      </c>
      <c r="C36" s="69" t="s">
        <v>217</v>
      </c>
      <c r="D36" s="69" t="s">
        <v>38</v>
      </c>
      <c r="E36" s="69" t="s">
        <v>116</v>
      </c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>
      <c r="A37" s="69" t="s">
        <v>189</v>
      </c>
      <c r="B37" s="69" t="s">
        <v>218</v>
      </c>
      <c r="C37" s="69" t="s">
        <v>219</v>
      </c>
      <c r="D37" s="69" t="s">
        <v>38</v>
      </c>
      <c r="E37" s="69" t="s">
        <v>116</v>
      </c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</row>
    <row r="38" spans="1:18">
      <c r="A38" s="69" t="s">
        <v>189</v>
      </c>
      <c r="B38" s="69" t="s">
        <v>220</v>
      </c>
      <c r="C38" s="69" t="s">
        <v>221</v>
      </c>
      <c r="D38" s="69" t="s">
        <v>38</v>
      </c>
      <c r="E38" s="69" t="s">
        <v>116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</row>
    <row r="39" spans="1:18">
      <c r="A39" s="69" t="s">
        <v>189</v>
      </c>
      <c r="B39" s="69" t="s">
        <v>222</v>
      </c>
      <c r="C39" s="69" t="s">
        <v>223</v>
      </c>
      <c r="D39" s="69" t="s">
        <v>38</v>
      </c>
      <c r="E39" s="69" t="s">
        <v>116</v>
      </c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</row>
    <row r="40" spans="1:18">
      <c r="A40" s="69" t="s">
        <v>189</v>
      </c>
      <c r="B40" s="69" t="s">
        <v>224</v>
      </c>
      <c r="C40" s="69" t="s">
        <v>225</v>
      </c>
      <c r="D40" s="69" t="s">
        <v>38</v>
      </c>
      <c r="E40" s="69" t="s">
        <v>116</v>
      </c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</row>
    <row r="41" spans="1:18">
      <c r="A41" s="69" t="s">
        <v>189</v>
      </c>
      <c r="B41" s="69" t="s">
        <v>226</v>
      </c>
      <c r="C41" s="69" t="s">
        <v>227</v>
      </c>
      <c r="D41" s="69" t="s">
        <v>38</v>
      </c>
      <c r="E41" s="69" t="s">
        <v>116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1:18">
      <c r="A42" s="69" t="s">
        <v>189</v>
      </c>
      <c r="B42" s="69" t="s">
        <v>228</v>
      </c>
      <c r="C42" s="69" t="s">
        <v>229</v>
      </c>
      <c r="D42" s="69" t="s">
        <v>38</v>
      </c>
      <c r="E42" s="69" t="s">
        <v>116</v>
      </c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</row>
    <row r="43" spans="1:18">
      <c r="A43" s="69" t="s">
        <v>189</v>
      </c>
      <c r="B43" s="69" t="s">
        <v>230</v>
      </c>
      <c r="C43" s="69" t="s">
        <v>231</v>
      </c>
      <c r="D43" s="69" t="s">
        <v>38</v>
      </c>
      <c r="E43" s="69" t="s">
        <v>116</v>
      </c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</row>
    <row r="44" spans="1:18">
      <c r="A44" s="69" t="s">
        <v>189</v>
      </c>
      <c r="B44" s="69" t="s">
        <v>232</v>
      </c>
      <c r="C44" s="69" t="s">
        <v>233</v>
      </c>
      <c r="D44" s="69" t="s">
        <v>38</v>
      </c>
      <c r="E44" s="69" t="s">
        <v>116</v>
      </c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</row>
    <row r="45" spans="1:18">
      <c r="A45" s="69" t="s">
        <v>189</v>
      </c>
      <c r="B45" s="69" t="s">
        <v>234</v>
      </c>
      <c r="C45" s="69" t="s">
        <v>235</v>
      </c>
      <c r="D45" s="69" t="s">
        <v>38</v>
      </c>
      <c r="E45" s="69" t="s">
        <v>116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</row>
    <row r="46" spans="1:18">
      <c r="A46" s="69" t="s">
        <v>189</v>
      </c>
      <c r="B46" s="69" t="s">
        <v>236</v>
      </c>
      <c r="C46" s="69" t="s">
        <v>237</v>
      </c>
      <c r="D46" s="69" t="s">
        <v>38</v>
      </c>
      <c r="E46" s="69" t="s">
        <v>116</v>
      </c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</row>
    <row r="47" spans="1:18">
      <c r="A47" s="69" t="s">
        <v>189</v>
      </c>
      <c r="B47" s="69" t="s">
        <v>238</v>
      </c>
      <c r="C47" s="69" t="s">
        <v>239</v>
      </c>
      <c r="D47" s="69" t="s">
        <v>38</v>
      </c>
      <c r="E47" s="69" t="s">
        <v>116</v>
      </c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</row>
    <row r="48" spans="1:18">
      <c r="A48" s="69" t="s">
        <v>189</v>
      </c>
      <c r="B48" s="69" t="s">
        <v>240</v>
      </c>
      <c r="C48" s="69" t="s">
        <v>241</v>
      </c>
      <c r="D48" s="69" t="s">
        <v>38</v>
      </c>
      <c r="E48" s="69" t="s">
        <v>116</v>
      </c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</row>
    <row r="49" spans="1:18">
      <c r="A49" s="69" t="s">
        <v>189</v>
      </c>
      <c r="B49" s="69" t="s">
        <v>242</v>
      </c>
      <c r="C49" s="69" t="s">
        <v>243</v>
      </c>
      <c r="D49" s="69" t="s">
        <v>38</v>
      </c>
      <c r="E49" s="69" t="s">
        <v>116</v>
      </c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</row>
    <row r="50" spans="1:18">
      <c r="A50" s="70" t="s">
        <v>189</v>
      </c>
      <c r="B50" s="70" t="s">
        <v>244</v>
      </c>
      <c r="C50" s="70" t="s">
        <v>245</v>
      </c>
      <c r="D50" s="70" t="s">
        <v>38</v>
      </c>
      <c r="E50" s="70" t="s">
        <v>116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</row>
    <row r="51" spans="1:18">
      <c r="A51" s="32"/>
      <c r="B51" s="33">
        <f>COUNTA(B23:B50)</f>
        <v>28</v>
      </c>
      <c r="C51" s="57"/>
      <c r="D51" s="33">
        <f t="shared" ref="D51:R51" si="3">COUNTIF(D23:D50,"Yes")</f>
        <v>0</v>
      </c>
      <c r="E51" s="33">
        <f t="shared" si="3"/>
        <v>0</v>
      </c>
      <c r="F51" s="33">
        <f t="shared" si="3"/>
        <v>0</v>
      </c>
      <c r="G51" s="33">
        <f t="shared" si="3"/>
        <v>0</v>
      </c>
      <c r="H51" s="33">
        <f t="shared" si="3"/>
        <v>0</v>
      </c>
      <c r="I51" s="33">
        <f t="shared" si="3"/>
        <v>0</v>
      </c>
      <c r="J51" s="33">
        <f t="shared" si="3"/>
        <v>0</v>
      </c>
      <c r="K51" s="33">
        <f t="shared" si="3"/>
        <v>0</v>
      </c>
      <c r="L51" s="33">
        <f t="shared" si="3"/>
        <v>0</v>
      </c>
      <c r="M51" s="33">
        <f t="shared" si="3"/>
        <v>0</v>
      </c>
      <c r="N51" s="33">
        <f t="shared" si="3"/>
        <v>0</v>
      </c>
      <c r="O51" s="33">
        <f t="shared" si="3"/>
        <v>0</v>
      </c>
      <c r="P51" s="33">
        <f t="shared" si="3"/>
        <v>0</v>
      </c>
      <c r="Q51" s="33">
        <f t="shared" si="3"/>
        <v>0</v>
      </c>
      <c r="R51" s="33">
        <f t="shared" si="3"/>
        <v>0</v>
      </c>
    </row>
    <row r="52" spans="1:18">
      <c r="A52" s="32"/>
      <c r="B52" s="46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</row>
    <row r="53" spans="1:18">
      <c r="A53" s="69" t="s">
        <v>246</v>
      </c>
      <c r="B53" s="69" t="s">
        <v>247</v>
      </c>
      <c r="C53" s="69" t="s">
        <v>248</v>
      </c>
      <c r="D53" s="69" t="s">
        <v>38</v>
      </c>
      <c r="E53" s="69" t="s">
        <v>116</v>
      </c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</row>
    <row r="54" spans="1:18">
      <c r="A54" s="69" t="s">
        <v>246</v>
      </c>
      <c r="B54" s="69" t="s">
        <v>249</v>
      </c>
      <c r="C54" s="69" t="s">
        <v>250</v>
      </c>
      <c r="D54" s="69" t="s">
        <v>38</v>
      </c>
      <c r="E54" s="69" t="s">
        <v>116</v>
      </c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</row>
    <row r="55" spans="1:18">
      <c r="A55" s="69" t="s">
        <v>246</v>
      </c>
      <c r="B55" s="69" t="s">
        <v>251</v>
      </c>
      <c r="C55" s="69" t="s">
        <v>252</v>
      </c>
      <c r="D55" s="69" t="s">
        <v>38</v>
      </c>
      <c r="E55" s="69" t="s">
        <v>116</v>
      </c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</row>
    <row r="56" spans="1:18">
      <c r="A56" s="69" t="s">
        <v>246</v>
      </c>
      <c r="B56" s="69" t="s">
        <v>253</v>
      </c>
      <c r="C56" s="69" t="s">
        <v>254</v>
      </c>
      <c r="D56" s="69" t="s">
        <v>38</v>
      </c>
      <c r="E56" s="69" t="s">
        <v>116</v>
      </c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</row>
    <row r="57" spans="1:18">
      <c r="A57" s="69" t="s">
        <v>246</v>
      </c>
      <c r="B57" s="69" t="s">
        <v>255</v>
      </c>
      <c r="C57" s="69" t="s">
        <v>256</v>
      </c>
      <c r="D57" s="69" t="s">
        <v>38</v>
      </c>
      <c r="E57" s="69" t="s">
        <v>116</v>
      </c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</row>
    <row r="58" spans="1:18">
      <c r="A58" s="69" t="s">
        <v>246</v>
      </c>
      <c r="B58" s="69" t="s">
        <v>257</v>
      </c>
      <c r="C58" s="69" t="s">
        <v>258</v>
      </c>
      <c r="D58" s="69" t="s">
        <v>38</v>
      </c>
      <c r="E58" s="69" t="s">
        <v>116</v>
      </c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</row>
    <row r="59" spans="1:18">
      <c r="A59" s="69" t="s">
        <v>246</v>
      </c>
      <c r="B59" s="69" t="s">
        <v>259</v>
      </c>
      <c r="C59" s="69" t="s">
        <v>260</v>
      </c>
      <c r="D59" s="69" t="s">
        <v>38</v>
      </c>
      <c r="E59" s="69" t="s">
        <v>116</v>
      </c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</row>
    <row r="60" spans="1:18">
      <c r="A60" s="69" t="s">
        <v>246</v>
      </c>
      <c r="B60" s="69" t="s">
        <v>261</v>
      </c>
      <c r="C60" s="69" t="s">
        <v>262</v>
      </c>
      <c r="D60" s="69" t="s">
        <v>38</v>
      </c>
      <c r="E60" s="69" t="s">
        <v>116</v>
      </c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</row>
    <row r="61" spans="1:18">
      <c r="A61" s="69" t="s">
        <v>246</v>
      </c>
      <c r="B61" s="69" t="s">
        <v>263</v>
      </c>
      <c r="C61" s="69" t="s">
        <v>264</v>
      </c>
      <c r="D61" s="69" t="s">
        <v>38</v>
      </c>
      <c r="E61" s="69" t="s">
        <v>116</v>
      </c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</row>
    <row r="62" spans="1:18">
      <c r="A62" s="69" t="s">
        <v>246</v>
      </c>
      <c r="B62" s="69" t="s">
        <v>265</v>
      </c>
      <c r="C62" s="69" t="s">
        <v>266</v>
      </c>
      <c r="D62" s="69" t="s">
        <v>38</v>
      </c>
      <c r="E62" s="69" t="s">
        <v>116</v>
      </c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</row>
    <row r="63" spans="1:18">
      <c r="A63" s="69" t="s">
        <v>246</v>
      </c>
      <c r="B63" s="69" t="s">
        <v>267</v>
      </c>
      <c r="C63" s="69" t="s">
        <v>268</v>
      </c>
      <c r="D63" s="69" t="s">
        <v>38</v>
      </c>
      <c r="E63" s="69" t="s">
        <v>116</v>
      </c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</row>
    <row r="64" spans="1:18">
      <c r="A64" s="69" t="s">
        <v>246</v>
      </c>
      <c r="B64" s="69" t="s">
        <v>269</v>
      </c>
      <c r="C64" s="69" t="s">
        <v>270</v>
      </c>
      <c r="D64" s="69" t="s">
        <v>38</v>
      </c>
      <c r="E64" s="69" t="s">
        <v>116</v>
      </c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</row>
    <row r="65" spans="1:18">
      <c r="A65" s="69" t="s">
        <v>246</v>
      </c>
      <c r="B65" s="69" t="s">
        <v>271</v>
      </c>
      <c r="C65" s="69" t="s">
        <v>272</v>
      </c>
      <c r="D65" s="69" t="s">
        <v>38</v>
      </c>
      <c r="E65" s="69" t="s">
        <v>116</v>
      </c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</row>
    <row r="66" spans="1:18">
      <c r="A66" s="69" t="s">
        <v>246</v>
      </c>
      <c r="B66" s="69" t="s">
        <v>273</v>
      </c>
      <c r="C66" s="69" t="s">
        <v>274</v>
      </c>
      <c r="D66" s="69" t="s">
        <v>38</v>
      </c>
      <c r="E66" s="69" t="s">
        <v>116</v>
      </c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</row>
    <row r="67" spans="1:18">
      <c r="A67" s="69" t="s">
        <v>246</v>
      </c>
      <c r="B67" s="69" t="s">
        <v>275</v>
      </c>
      <c r="C67" s="69" t="s">
        <v>276</v>
      </c>
      <c r="D67" s="69" t="s">
        <v>38</v>
      </c>
      <c r="E67" s="69" t="s">
        <v>116</v>
      </c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</row>
    <row r="68" spans="1:18">
      <c r="A68" s="69" t="s">
        <v>246</v>
      </c>
      <c r="B68" s="69" t="s">
        <v>277</v>
      </c>
      <c r="C68" s="69" t="s">
        <v>278</v>
      </c>
      <c r="D68" s="69" t="s">
        <v>38</v>
      </c>
      <c r="E68" s="69" t="s">
        <v>116</v>
      </c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</row>
    <row r="69" spans="1:18">
      <c r="A69" s="69" t="s">
        <v>246</v>
      </c>
      <c r="B69" s="69" t="s">
        <v>279</v>
      </c>
      <c r="C69" s="69" t="s">
        <v>280</v>
      </c>
      <c r="D69" s="69" t="s">
        <v>38</v>
      </c>
      <c r="E69" s="69" t="s">
        <v>116</v>
      </c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</row>
    <row r="70" spans="1:18">
      <c r="A70" s="69" t="s">
        <v>246</v>
      </c>
      <c r="B70" s="69" t="s">
        <v>281</v>
      </c>
      <c r="C70" s="69" t="s">
        <v>282</v>
      </c>
      <c r="D70" s="69" t="s">
        <v>38</v>
      </c>
      <c r="E70" s="69" t="s">
        <v>116</v>
      </c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</row>
    <row r="71" spans="1:18">
      <c r="A71" s="69" t="s">
        <v>246</v>
      </c>
      <c r="B71" s="69" t="s">
        <v>283</v>
      </c>
      <c r="C71" s="69" t="s">
        <v>284</v>
      </c>
      <c r="D71" s="69" t="s">
        <v>38</v>
      </c>
      <c r="E71" s="69" t="s">
        <v>116</v>
      </c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</row>
    <row r="72" spans="1:18">
      <c r="A72" s="69" t="s">
        <v>246</v>
      </c>
      <c r="B72" s="69" t="s">
        <v>285</v>
      </c>
      <c r="C72" s="69" t="s">
        <v>286</v>
      </c>
      <c r="D72" s="69" t="s">
        <v>38</v>
      </c>
      <c r="E72" s="69" t="s">
        <v>116</v>
      </c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</row>
    <row r="73" spans="1:18">
      <c r="A73" s="69" t="s">
        <v>246</v>
      </c>
      <c r="B73" s="69" t="s">
        <v>287</v>
      </c>
      <c r="C73" s="69" t="s">
        <v>288</v>
      </c>
      <c r="D73" s="69" t="s">
        <v>38</v>
      </c>
      <c r="E73" s="69" t="s">
        <v>116</v>
      </c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</row>
    <row r="74" spans="1:18">
      <c r="A74" s="69" t="s">
        <v>246</v>
      </c>
      <c r="B74" s="69" t="s">
        <v>289</v>
      </c>
      <c r="C74" s="69" t="s">
        <v>290</v>
      </c>
      <c r="D74" s="69" t="s">
        <v>38</v>
      </c>
      <c r="E74" s="69" t="s">
        <v>116</v>
      </c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</row>
    <row r="75" spans="1:18">
      <c r="A75" s="69" t="s">
        <v>246</v>
      </c>
      <c r="B75" s="69" t="s">
        <v>291</v>
      </c>
      <c r="C75" s="69" t="s">
        <v>292</v>
      </c>
      <c r="D75" s="69" t="s">
        <v>38</v>
      </c>
      <c r="E75" s="69" t="s">
        <v>116</v>
      </c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</row>
    <row r="76" spans="1:18">
      <c r="A76" s="69" t="s">
        <v>246</v>
      </c>
      <c r="B76" s="69" t="s">
        <v>293</v>
      </c>
      <c r="C76" s="69" t="s">
        <v>294</v>
      </c>
      <c r="D76" s="69" t="s">
        <v>38</v>
      </c>
      <c r="E76" s="69" t="s">
        <v>116</v>
      </c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</row>
    <row r="77" spans="1:18">
      <c r="A77" s="69" t="s">
        <v>246</v>
      </c>
      <c r="B77" s="69" t="s">
        <v>295</v>
      </c>
      <c r="C77" s="69" t="s">
        <v>296</v>
      </c>
      <c r="D77" s="69" t="s">
        <v>38</v>
      </c>
      <c r="E77" s="69" t="s">
        <v>116</v>
      </c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</row>
    <row r="78" spans="1:18">
      <c r="A78" s="69" t="s">
        <v>246</v>
      </c>
      <c r="B78" s="69" t="s">
        <v>297</v>
      </c>
      <c r="C78" s="69" t="s">
        <v>298</v>
      </c>
      <c r="D78" s="69" t="s">
        <v>38</v>
      </c>
      <c r="E78" s="69" t="s">
        <v>116</v>
      </c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</row>
    <row r="79" spans="1:18">
      <c r="A79" s="69" t="s">
        <v>246</v>
      </c>
      <c r="B79" s="69" t="s">
        <v>299</v>
      </c>
      <c r="C79" s="69" t="s">
        <v>300</v>
      </c>
      <c r="D79" s="69" t="s">
        <v>38</v>
      </c>
      <c r="E79" s="69" t="s">
        <v>116</v>
      </c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</row>
    <row r="80" spans="1:18">
      <c r="A80" s="69" t="s">
        <v>246</v>
      </c>
      <c r="B80" s="69" t="s">
        <v>301</v>
      </c>
      <c r="C80" s="69" t="s">
        <v>302</v>
      </c>
      <c r="D80" s="162" t="s">
        <v>38</v>
      </c>
      <c r="E80" s="162" t="s">
        <v>116</v>
      </c>
      <c r="F80" s="162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</row>
    <row r="81" spans="1:18">
      <c r="A81" s="69" t="s">
        <v>246</v>
      </c>
      <c r="B81" s="69" t="s">
        <v>303</v>
      </c>
      <c r="C81" s="69" t="s">
        <v>304</v>
      </c>
      <c r="D81" s="69" t="s">
        <v>38</v>
      </c>
      <c r="E81" s="69" t="s">
        <v>116</v>
      </c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</row>
    <row r="82" spans="1:18">
      <c r="A82" s="69" t="s">
        <v>246</v>
      </c>
      <c r="B82" s="69" t="s">
        <v>305</v>
      </c>
      <c r="C82" s="69" t="s">
        <v>306</v>
      </c>
      <c r="D82" s="69" t="s">
        <v>38</v>
      </c>
      <c r="E82" s="69" t="s">
        <v>116</v>
      </c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</row>
    <row r="83" spans="1:18">
      <c r="A83" s="69" t="s">
        <v>246</v>
      </c>
      <c r="B83" s="69" t="s">
        <v>307</v>
      </c>
      <c r="C83" s="69" t="s">
        <v>308</v>
      </c>
      <c r="D83" s="69" t="s">
        <v>38</v>
      </c>
      <c r="E83" s="69" t="s">
        <v>116</v>
      </c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</row>
    <row r="84" spans="1:18">
      <c r="A84" s="69"/>
      <c r="B84" s="210" t="s">
        <v>293</v>
      </c>
      <c r="C84" s="211" t="s">
        <v>1094</v>
      </c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</row>
    <row r="85" spans="1:18">
      <c r="A85" s="69" t="s">
        <v>246</v>
      </c>
      <c r="B85" s="69" t="s">
        <v>309</v>
      </c>
      <c r="C85" s="69" t="s">
        <v>310</v>
      </c>
      <c r="D85" s="69" t="s">
        <v>38</v>
      </c>
      <c r="E85" s="69" t="s">
        <v>116</v>
      </c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</row>
    <row r="86" spans="1:18">
      <c r="A86" s="69" t="s">
        <v>246</v>
      </c>
      <c r="B86" s="69" t="s">
        <v>311</v>
      </c>
      <c r="C86" s="69" t="s">
        <v>312</v>
      </c>
      <c r="D86" s="69" t="s">
        <v>38</v>
      </c>
      <c r="E86" s="69" t="s">
        <v>116</v>
      </c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</row>
    <row r="87" spans="1:18">
      <c r="A87" s="69" t="s">
        <v>246</v>
      </c>
      <c r="B87" s="69" t="s">
        <v>313</v>
      </c>
      <c r="C87" s="69" t="s">
        <v>314</v>
      </c>
      <c r="D87" s="69" t="s">
        <v>38</v>
      </c>
      <c r="E87" s="69" t="s">
        <v>116</v>
      </c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</row>
    <row r="88" spans="1:18">
      <c r="A88" s="69" t="s">
        <v>246</v>
      </c>
      <c r="B88" s="69" t="s">
        <v>315</v>
      </c>
      <c r="C88" s="69" t="s">
        <v>316</v>
      </c>
      <c r="D88" s="69" t="s">
        <v>38</v>
      </c>
      <c r="E88" s="69" t="s">
        <v>116</v>
      </c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</row>
    <row r="89" spans="1:18">
      <c r="A89" s="69" t="s">
        <v>246</v>
      </c>
      <c r="B89" s="69" t="s">
        <v>317</v>
      </c>
      <c r="C89" s="69" t="s">
        <v>318</v>
      </c>
      <c r="D89" s="69" t="s">
        <v>38</v>
      </c>
      <c r="E89" s="69" t="s">
        <v>116</v>
      </c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</row>
    <row r="90" spans="1:18">
      <c r="A90" s="69" t="s">
        <v>246</v>
      </c>
      <c r="B90" s="69" t="s">
        <v>319</v>
      </c>
      <c r="C90" s="69" t="s">
        <v>320</v>
      </c>
      <c r="D90" s="69" t="s">
        <v>38</v>
      </c>
      <c r="E90" s="69" t="s">
        <v>116</v>
      </c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</row>
    <row r="91" spans="1:18">
      <c r="A91" s="69" t="s">
        <v>246</v>
      </c>
      <c r="B91" s="69" t="s">
        <v>321</v>
      </c>
      <c r="C91" s="69" t="s">
        <v>322</v>
      </c>
      <c r="D91" s="69" t="s">
        <v>38</v>
      </c>
      <c r="E91" s="69" t="s">
        <v>116</v>
      </c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</row>
    <row r="92" spans="1:18">
      <c r="A92" s="69" t="s">
        <v>246</v>
      </c>
      <c r="B92" s="69" t="s">
        <v>323</v>
      </c>
      <c r="C92" s="69" t="s">
        <v>324</v>
      </c>
      <c r="D92" s="69" t="s">
        <v>38</v>
      </c>
      <c r="E92" s="69" t="s">
        <v>116</v>
      </c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</row>
    <row r="93" spans="1:18">
      <c r="A93" s="69" t="s">
        <v>246</v>
      </c>
      <c r="B93" s="69" t="s">
        <v>325</v>
      </c>
      <c r="C93" s="69" t="s">
        <v>326</v>
      </c>
      <c r="D93" s="69" t="s">
        <v>38</v>
      </c>
      <c r="E93" s="69" t="s">
        <v>116</v>
      </c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</row>
    <row r="94" spans="1:18">
      <c r="A94" s="69" t="s">
        <v>246</v>
      </c>
      <c r="B94" s="69" t="s">
        <v>327</v>
      </c>
      <c r="C94" s="69" t="s">
        <v>328</v>
      </c>
      <c r="D94" s="69" t="s">
        <v>38</v>
      </c>
      <c r="E94" s="69" t="s">
        <v>116</v>
      </c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</row>
    <row r="95" spans="1:18">
      <c r="A95" s="69" t="s">
        <v>246</v>
      </c>
      <c r="B95" s="69" t="s">
        <v>329</v>
      </c>
      <c r="C95" s="69" t="s">
        <v>330</v>
      </c>
      <c r="D95" s="69" t="s">
        <v>38</v>
      </c>
      <c r="E95" s="69" t="s">
        <v>116</v>
      </c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</row>
    <row r="96" spans="1:18">
      <c r="A96" s="69" t="s">
        <v>246</v>
      </c>
      <c r="B96" s="69" t="s">
        <v>331</v>
      </c>
      <c r="C96" s="69" t="s">
        <v>332</v>
      </c>
      <c r="D96" s="69" t="s">
        <v>38</v>
      </c>
      <c r="E96" s="69" t="s">
        <v>116</v>
      </c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</row>
    <row r="97" spans="1:18">
      <c r="A97" s="69" t="s">
        <v>246</v>
      </c>
      <c r="B97" s="69" t="s">
        <v>333</v>
      </c>
      <c r="C97" s="69" t="s">
        <v>334</v>
      </c>
      <c r="D97" s="69" t="s">
        <v>38</v>
      </c>
      <c r="E97" s="69" t="s">
        <v>116</v>
      </c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</row>
    <row r="98" spans="1:18">
      <c r="A98" s="69" t="s">
        <v>246</v>
      </c>
      <c r="B98" s="69" t="s">
        <v>335</v>
      </c>
      <c r="C98" s="69" t="s">
        <v>336</v>
      </c>
      <c r="D98" s="69" t="s">
        <v>38</v>
      </c>
      <c r="E98" s="69" t="s">
        <v>116</v>
      </c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</row>
    <row r="99" spans="1:18">
      <c r="A99" s="69" t="s">
        <v>246</v>
      </c>
      <c r="B99" s="69" t="s">
        <v>337</v>
      </c>
      <c r="C99" s="69" t="s">
        <v>338</v>
      </c>
      <c r="D99" s="69" t="s">
        <v>38</v>
      </c>
      <c r="E99" s="69" t="s">
        <v>116</v>
      </c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</row>
    <row r="100" spans="1:18">
      <c r="A100" s="69" t="s">
        <v>246</v>
      </c>
      <c r="B100" s="69" t="s">
        <v>339</v>
      </c>
      <c r="C100" s="69" t="s">
        <v>340</v>
      </c>
      <c r="D100" s="69" t="s">
        <v>38</v>
      </c>
      <c r="E100" s="69" t="s">
        <v>116</v>
      </c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</row>
    <row r="101" spans="1:18">
      <c r="A101" s="70" t="s">
        <v>246</v>
      </c>
      <c r="B101" s="70" t="s">
        <v>341</v>
      </c>
      <c r="C101" s="70" t="s">
        <v>342</v>
      </c>
      <c r="D101" s="70" t="s">
        <v>38</v>
      </c>
      <c r="E101" s="70" t="s">
        <v>116</v>
      </c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</row>
    <row r="102" spans="1:18">
      <c r="A102" s="32"/>
      <c r="B102" s="33">
        <f>COUNTA(B53:B101)</f>
        <v>49</v>
      </c>
      <c r="C102" s="57"/>
      <c r="D102" s="33">
        <f t="shared" ref="D102:R102" si="4">COUNTIF(D53:D101,"Yes")</f>
        <v>0</v>
      </c>
      <c r="E102" s="33">
        <f t="shared" si="4"/>
        <v>0</v>
      </c>
      <c r="F102" s="33">
        <f t="shared" si="4"/>
        <v>0</v>
      </c>
      <c r="G102" s="33">
        <f t="shared" si="4"/>
        <v>0</v>
      </c>
      <c r="H102" s="33">
        <f t="shared" si="4"/>
        <v>0</v>
      </c>
      <c r="I102" s="33">
        <f t="shared" si="4"/>
        <v>0</v>
      </c>
      <c r="J102" s="33">
        <f t="shared" si="4"/>
        <v>0</v>
      </c>
      <c r="K102" s="33">
        <f t="shared" si="4"/>
        <v>0</v>
      </c>
      <c r="L102" s="33">
        <f t="shared" si="4"/>
        <v>0</v>
      </c>
      <c r="M102" s="33">
        <f t="shared" si="4"/>
        <v>0</v>
      </c>
      <c r="N102" s="33">
        <f t="shared" si="4"/>
        <v>0</v>
      </c>
      <c r="O102" s="33">
        <f t="shared" si="4"/>
        <v>0</v>
      </c>
      <c r="P102" s="33">
        <f t="shared" si="4"/>
        <v>0</v>
      </c>
      <c r="Q102" s="33">
        <f t="shared" si="4"/>
        <v>0</v>
      </c>
      <c r="R102" s="33">
        <f t="shared" si="4"/>
        <v>0</v>
      </c>
    </row>
    <row r="103" spans="1:18">
      <c r="A103" s="47"/>
      <c r="B103" s="47"/>
      <c r="C103" s="88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</row>
    <row r="104" spans="1:18">
      <c r="A104" s="69" t="s">
        <v>343</v>
      </c>
      <c r="B104" s="69" t="s">
        <v>344</v>
      </c>
      <c r="C104" s="69" t="s">
        <v>345</v>
      </c>
      <c r="D104" s="69" t="s">
        <v>38</v>
      </c>
      <c r="E104" s="69" t="s">
        <v>116</v>
      </c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</row>
    <row r="105" spans="1:18">
      <c r="A105" s="69" t="s">
        <v>343</v>
      </c>
      <c r="B105" s="69" t="s">
        <v>346</v>
      </c>
      <c r="C105" s="69" t="s">
        <v>347</v>
      </c>
      <c r="D105" s="69" t="s">
        <v>38</v>
      </c>
      <c r="E105" s="69" t="s">
        <v>116</v>
      </c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</row>
    <row r="106" spans="1:18">
      <c r="A106" s="69" t="s">
        <v>343</v>
      </c>
      <c r="B106" s="69" t="s">
        <v>348</v>
      </c>
      <c r="C106" s="69" t="s">
        <v>349</v>
      </c>
      <c r="D106" s="69" t="s">
        <v>38</v>
      </c>
      <c r="E106" s="69" t="s">
        <v>116</v>
      </c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</row>
    <row r="107" spans="1:18">
      <c r="A107" s="69" t="s">
        <v>343</v>
      </c>
      <c r="B107" s="69" t="s">
        <v>350</v>
      </c>
      <c r="C107" s="69" t="s">
        <v>351</v>
      </c>
      <c r="D107" s="69" t="s">
        <v>38</v>
      </c>
      <c r="E107" s="69" t="s">
        <v>116</v>
      </c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</row>
    <row r="108" spans="1:18">
      <c r="A108" s="69" t="s">
        <v>343</v>
      </c>
      <c r="B108" s="69" t="s">
        <v>352</v>
      </c>
      <c r="C108" s="69" t="s">
        <v>353</v>
      </c>
      <c r="D108" s="69" t="s">
        <v>38</v>
      </c>
      <c r="E108" s="69" t="s">
        <v>116</v>
      </c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</row>
    <row r="109" spans="1:18">
      <c r="A109" s="69" t="s">
        <v>343</v>
      </c>
      <c r="B109" s="69" t="s">
        <v>354</v>
      </c>
      <c r="C109" s="69" t="s">
        <v>355</v>
      </c>
      <c r="D109" s="69" t="s">
        <v>38</v>
      </c>
      <c r="E109" s="69" t="s">
        <v>116</v>
      </c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</row>
    <row r="110" spans="1:18" ht="18">
      <c r="A110" s="69" t="s">
        <v>343</v>
      </c>
      <c r="B110" s="69" t="s">
        <v>356</v>
      </c>
      <c r="C110" s="69" t="s">
        <v>357</v>
      </c>
      <c r="D110" s="69" t="s">
        <v>38</v>
      </c>
      <c r="E110" s="69" t="s">
        <v>116</v>
      </c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</row>
    <row r="111" spans="1:18" ht="18">
      <c r="A111" s="69" t="s">
        <v>343</v>
      </c>
      <c r="B111" s="69" t="s">
        <v>358</v>
      </c>
      <c r="C111" s="69" t="s">
        <v>359</v>
      </c>
      <c r="D111" s="69" t="s">
        <v>38</v>
      </c>
      <c r="E111" s="69" t="s">
        <v>116</v>
      </c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</row>
    <row r="112" spans="1:18">
      <c r="A112" s="69" t="s">
        <v>343</v>
      </c>
      <c r="B112" s="69" t="s">
        <v>360</v>
      </c>
      <c r="C112" s="69" t="s">
        <v>361</v>
      </c>
      <c r="D112" s="69" t="s">
        <v>38</v>
      </c>
      <c r="E112" s="69" t="s">
        <v>116</v>
      </c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</row>
    <row r="113" spans="1:18">
      <c r="A113" s="69" t="s">
        <v>343</v>
      </c>
      <c r="B113" s="69" t="s">
        <v>362</v>
      </c>
      <c r="C113" s="69" t="s">
        <v>363</v>
      </c>
      <c r="D113" s="69" t="s">
        <v>38</v>
      </c>
      <c r="E113" s="69" t="s">
        <v>116</v>
      </c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</row>
    <row r="114" spans="1:18">
      <c r="A114" s="69" t="s">
        <v>343</v>
      </c>
      <c r="B114" s="69" t="s">
        <v>364</v>
      </c>
      <c r="C114" s="69" t="s">
        <v>365</v>
      </c>
      <c r="D114" s="69" t="s">
        <v>38</v>
      </c>
      <c r="E114" s="69" t="s">
        <v>116</v>
      </c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</row>
    <row r="115" spans="1:18">
      <c r="A115" s="69" t="s">
        <v>343</v>
      </c>
      <c r="B115" s="69" t="s">
        <v>366</v>
      </c>
      <c r="C115" s="69" t="s">
        <v>367</v>
      </c>
      <c r="D115" s="69" t="s">
        <v>38</v>
      </c>
      <c r="E115" s="69" t="s">
        <v>116</v>
      </c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</row>
    <row r="116" spans="1:18">
      <c r="A116" s="69" t="s">
        <v>343</v>
      </c>
      <c r="B116" s="69" t="s">
        <v>368</v>
      </c>
      <c r="C116" s="69" t="s">
        <v>369</v>
      </c>
      <c r="D116" s="69" t="s">
        <v>38</v>
      </c>
      <c r="E116" s="69" t="s">
        <v>116</v>
      </c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</row>
    <row r="117" spans="1:18">
      <c r="A117" s="69" t="s">
        <v>343</v>
      </c>
      <c r="B117" s="69" t="s">
        <v>370</v>
      </c>
      <c r="C117" s="69" t="s">
        <v>371</v>
      </c>
      <c r="D117" s="69" t="s">
        <v>38</v>
      </c>
      <c r="E117" s="69" t="s">
        <v>116</v>
      </c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</row>
    <row r="118" spans="1:18">
      <c r="A118" s="69" t="s">
        <v>343</v>
      </c>
      <c r="B118" s="69" t="s">
        <v>372</v>
      </c>
      <c r="C118" s="69" t="s">
        <v>373</v>
      </c>
      <c r="D118" s="69" t="s">
        <v>38</v>
      </c>
      <c r="E118" s="69" t="s">
        <v>116</v>
      </c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</row>
    <row r="119" spans="1:18">
      <c r="A119" s="69" t="s">
        <v>343</v>
      </c>
      <c r="B119" s="69" t="s">
        <v>374</v>
      </c>
      <c r="C119" s="69" t="s">
        <v>375</v>
      </c>
      <c r="D119" s="69" t="s">
        <v>38</v>
      </c>
      <c r="E119" s="69" t="s">
        <v>116</v>
      </c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</row>
    <row r="120" spans="1:18">
      <c r="A120" s="69" t="s">
        <v>343</v>
      </c>
      <c r="B120" s="69" t="s">
        <v>376</v>
      </c>
      <c r="C120" s="69" t="s">
        <v>377</v>
      </c>
      <c r="D120" s="69" t="s">
        <v>38</v>
      </c>
      <c r="E120" s="69" t="s">
        <v>116</v>
      </c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</row>
    <row r="121" spans="1:18">
      <c r="A121" s="69" t="s">
        <v>343</v>
      </c>
      <c r="B121" s="69" t="s">
        <v>378</v>
      </c>
      <c r="C121" s="69" t="s">
        <v>379</v>
      </c>
      <c r="D121" s="69" t="s">
        <v>38</v>
      </c>
      <c r="E121" s="69" t="s">
        <v>116</v>
      </c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</row>
    <row r="122" spans="1:18">
      <c r="A122" s="69" t="s">
        <v>343</v>
      </c>
      <c r="B122" s="69" t="s">
        <v>380</v>
      </c>
      <c r="C122" s="69" t="s">
        <v>381</v>
      </c>
      <c r="D122" s="69" t="s">
        <v>38</v>
      </c>
      <c r="E122" s="69" t="s">
        <v>116</v>
      </c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</row>
    <row r="123" spans="1:18">
      <c r="A123" s="69" t="s">
        <v>343</v>
      </c>
      <c r="B123" s="69" t="s">
        <v>382</v>
      </c>
      <c r="C123" s="69" t="s">
        <v>383</v>
      </c>
      <c r="D123" s="69" t="s">
        <v>38</v>
      </c>
      <c r="E123" s="69" t="s">
        <v>116</v>
      </c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</row>
    <row r="124" spans="1:18">
      <c r="A124" s="69" t="s">
        <v>343</v>
      </c>
      <c r="B124" s="69" t="s">
        <v>384</v>
      </c>
      <c r="C124" s="69" t="s">
        <v>385</v>
      </c>
      <c r="D124" s="69" t="s">
        <v>38</v>
      </c>
      <c r="E124" s="69" t="s">
        <v>116</v>
      </c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</row>
    <row r="125" spans="1:18">
      <c r="A125" s="69" t="s">
        <v>343</v>
      </c>
      <c r="B125" s="69" t="s">
        <v>386</v>
      </c>
      <c r="C125" s="69" t="s">
        <v>387</v>
      </c>
      <c r="D125" s="69" t="s">
        <v>38</v>
      </c>
      <c r="E125" s="69" t="s">
        <v>116</v>
      </c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</row>
    <row r="126" spans="1:18">
      <c r="A126" s="69" t="s">
        <v>343</v>
      </c>
      <c r="B126" s="69" t="s">
        <v>388</v>
      </c>
      <c r="C126" s="69" t="s">
        <v>389</v>
      </c>
      <c r="D126" s="69" t="s">
        <v>38</v>
      </c>
      <c r="E126" s="69" t="s">
        <v>116</v>
      </c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</row>
    <row r="127" spans="1:18">
      <c r="A127" s="69" t="s">
        <v>343</v>
      </c>
      <c r="B127" s="69" t="s">
        <v>390</v>
      </c>
      <c r="C127" s="69" t="s">
        <v>391</v>
      </c>
      <c r="D127" s="69" t="s">
        <v>38</v>
      </c>
      <c r="E127" s="69" t="s">
        <v>116</v>
      </c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</row>
    <row r="128" spans="1:18">
      <c r="A128" s="69" t="s">
        <v>343</v>
      </c>
      <c r="B128" s="69" t="s">
        <v>392</v>
      </c>
      <c r="C128" s="69" t="s">
        <v>393</v>
      </c>
      <c r="D128" s="69" t="s">
        <v>38</v>
      </c>
      <c r="E128" s="69" t="s">
        <v>116</v>
      </c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</row>
    <row r="129" spans="1:18">
      <c r="A129" s="69" t="s">
        <v>343</v>
      </c>
      <c r="B129" s="69" t="s">
        <v>394</v>
      </c>
      <c r="C129" s="69" t="s">
        <v>395</v>
      </c>
      <c r="D129" s="69" t="s">
        <v>38</v>
      </c>
      <c r="E129" s="69" t="s">
        <v>116</v>
      </c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</row>
    <row r="130" spans="1:18">
      <c r="A130" s="69" t="s">
        <v>343</v>
      </c>
      <c r="B130" s="69" t="s">
        <v>396</v>
      </c>
      <c r="C130" s="69" t="s">
        <v>397</v>
      </c>
      <c r="D130" s="69" t="s">
        <v>38</v>
      </c>
      <c r="E130" s="69" t="s">
        <v>116</v>
      </c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</row>
    <row r="131" spans="1:18">
      <c r="A131" s="70" t="s">
        <v>343</v>
      </c>
      <c r="B131" s="70" t="s">
        <v>398</v>
      </c>
      <c r="C131" s="70" t="s">
        <v>399</v>
      </c>
      <c r="D131" s="70" t="s">
        <v>38</v>
      </c>
      <c r="E131" s="70" t="s">
        <v>116</v>
      </c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</row>
    <row r="132" spans="1:18">
      <c r="A132" s="32"/>
      <c r="B132" s="33">
        <f>COUNTA(B104:B131)</f>
        <v>28</v>
      </c>
      <c r="C132" s="129"/>
      <c r="D132" s="33">
        <f t="shared" ref="D132:R132" si="5">COUNTIF(D104:D131,"Yes")</f>
        <v>0</v>
      </c>
      <c r="E132" s="33">
        <f t="shared" si="5"/>
        <v>0</v>
      </c>
      <c r="F132" s="33">
        <f t="shared" si="5"/>
        <v>0</v>
      </c>
      <c r="G132" s="33">
        <f t="shared" si="5"/>
        <v>0</v>
      </c>
      <c r="H132" s="33">
        <f t="shared" si="5"/>
        <v>0</v>
      </c>
      <c r="I132" s="33">
        <f t="shared" si="5"/>
        <v>0</v>
      </c>
      <c r="J132" s="33">
        <f t="shared" si="5"/>
        <v>0</v>
      </c>
      <c r="K132" s="33">
        <f t="shared" si="5"/>
        <v>0</v>
      </c>
      <c r="L132" s="33">
        <f t="shared" si="5"/>
        <v>0</v>
      </c>
      <c r="M132" s="33">
        <f t="shared" si="5"/>
        <v>0</v>
      </c>
      <c r="N132" s="33">
        <f t="shared" si="5"/>
        <v>0</v>
      </c>
      <c r="O132" s="33">
        <f t="shared" si="5"/>
        <v>0</v>
      </c>
      <c r="P132" s="33">
        <f t="shared" si="5"/>
        <v>0</v>
      </c>
      <c r="Q132" s="33">
        <f t="shared" si="5"/>
        <v>0</v>
      </c>
      <c r="R132" s="33">
        <f t="shared" si="5"/>
        <v>0</v>
      </c>
    </row>
    <row r="133" spans="1:18">
      <c r="A133" s="47"/>
      <c r="B133" s="47"/>
      <c r="C133" s="88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</row>
    <row r="134" spans="1:18">
      <c r="A134" s="69" t="s">
        <v>400</v>
      </c>
      <c r="B134" s="69" t="s">
        <v>401</v>
      </c>
      <c r="C134" s="69" t="s">
        <v>402</v>
      </c>
      <c r="D134" s="69" t="s">
        <v>38</v>
      </c>
      <c r="E134" s="69" t="s">
        <v>116</v>
      </c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</row>
    <row r="135" spans="1:18">
      <c r="A135" s="69" t="s">
        <v>400</v>
      </c>
      <c r="B135" s="69" t="s">
        <v>403</v>
      </c>
      <c r="C135" s="69" t="s">
        <v>404</v>
      </c>
      <c r="D135" s="69" t="s">
        <v>38</v>
      </c>
      <c r="E135" s="69" t="s">
        <v>116</v>
      </c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</row>
    <row r="136" spans="1:18">
      <c r="A136" s="69" t="s">
        <v>400</v>
      </c>
      <c r="B136" s="69" t="s">
        <v>405</v>
      </c>
      <c r="C136" s="69" t="s">
        <v>406</v>
      </c>
      <c r="D136" s="69" t="s">
        <v>38</v>
      </c>
      <c r="E136" s="69" t="s">
        <v>116</v>
      </c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</row>
    <row r="137" spans="1:18" ht="18">
      <c r="A137" s="69" t="s">
        <v>400</v>
      </c>
      <c r="B137" s="69" t="s">
        <v>407</v>
      </c>
      <c r="C137" s="69" t="s">
        <v>408</v>
      </c>
      <c r="D137" s="69" t="s">
        <v>38</v>
      </c>
      <c r="E137" s="69" t="s">
        <v>116</v>
      </c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</row>
    <row r="138" spans="1:18">
      <c r="A138" s="69" t="s">
        <v>400</v>
      </c>
      <c r="B138" s="69" t="s">
        <v>409</v>
      </c>
      <c r="C138" s="69" t="s">
        <v>410</v>
      </c>
      <c r="D138" s="69" t="s">
        <v>38</v>
      </c>
      <c r="E138" s="69" t="s">
        <v>116</v>
      </c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</row>
    <row r="139" spans="1:18">
      <c r="A139" s="69" t="s">
        <v>400</v>
      </c>
      <c r="B139" s="69" t="s">
        <v>411</v>
      </c>
      <c r="C139" s="69" t="s">
        <v>412</v>
      </c>
      <c r="D139" s="69" t="s">
        <v>38</v>
      </c>
      <c r="E139" s="69" t="s">
        <v>116</v>
      </c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</row>
    <row r="140" spans="1:18">
      <c r="A140" s="69" t="s">
        <v>400</v>
      </c>
      <c r="B140" s="69" t="s">
        <v>413</v>
      </c>
      <c r="C140" s="69" t="s">
        <v>414</v>
      </c>
      <c r="D140" s="69" t="s">
        <v>38</v>
      </c>
      <c r="E140" s="69" t="s">
        <v>116</v>
      </c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</row>
    <row r="141" spans="1:18">
      <c r="A141" s="69" t="s">
        <v>400</v>
      </c>
      <c r="B141" s="69" t="s">
        <v>415</v>
      </c>
      <c r="C141" s="69" t="s">
        <v>416</v>
      </c>
      <c r="D141" s="69" t="s">
        <v>38</v>
      </c>
      <c r="E141" s="69" t="s">
        <v>116</v>
      </c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</row>
    <row r="142" spans="1:18">
      <c r="A142" s="69" t="s">
        <v>400</v>
      </c>
      <c r="B142" s="69" t="s">
        <v>417</v>
      </c>
      <c r="C142" s="69" t="s">
        <v>418</v>
      </c>
      <c r="D142" s="69" t="s">
        <v>38</v>
      </c>
      <c r="E142" s="69" t="s">
        <v>116</v>
      </c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</row>
    <row r="143" spans="1:18">
      <c r="A143" s="69" t="s">
        <v>400</v>
      </c>
      <c r="B143" s="69" t="s">
        <v>419</v>
      </c>
      <c r="C143" s="69" t="s">
        <v>420</v>
      </c>
      <c r="D143" s="69" t="s">
        <v>38</v>
      </c>
      <c r="E143" s="69" t="s">
        <v>116</v>
      </c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</row>
    <row r="144" spans="1:18">
      <c r="A144" s="69" t="s">
        <v>400</v>
      </c>
      <c r="B144" s="69" t="s">
        <v>421</v>
      </c>
      <c r="C144" s="69" t="s">
        <v>422</v>
      </c>
      <c r="D144" s="69" t="s">
        <v>38</v>
      </c>
      <c r="E144" s="69" t="s">
        <v>116</v>
      </c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</row>
    <row r="145" spans="1:18">
      <c r="A145" s="69" t="s">
        <v>400</v>
      </c>
      <c r="B145" s="69" t="s">
        <v>423</v>
      </c>
      <c r="C145" s="69" t="s">
        <v>424</v>
      </c>
      <c r="D145" s="69" t="s">
        <v>38</v>
      </c>
      <c r="E145" s="69" t="s">
        <v>116</v>
      </c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</row>
    <row r="146" spans="1:18">
      <c r="A146" s="69" t="s">
        <v>400</v>
      </c>
      <c r="B146" s="69" t="s">
        <v>425</v>
      </c>
      <c r="C146" s="69" t="s">
        <v>426</v>
      </c>
      <c r="D146" s="69" t="s">
        <v>38</v>
      </c>
      <c r="E146" s="69" t="s">
        <v>116</v>
      </c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</row>
    <row r="147" spans="1:18">
      <c r="A147" s="69" t="s">
        <v>400</v>
      </c>
      <c r="B147" s="69" t="s">
        <v>427</v>
      </c>
      <c r="C147" s="69" t="s">
        <v>428</v>
      </c>
      <c r="D147" s="69" t="s">
        <v>38</v>
      </c>
      <c r="E147" s="69" t="s">
        <v>116</v>
      </c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</row>
    <row r="148" spans="1:18">
      <c r="A148" s="69" t="s">
        <v>400</v>
      </c>
      <c r="B148" s="69" t="s">
        <v>429</v>
      </c>
      <c r="C148" s="69" t="s">
        <v>430</v>
      </c>
      <c r="D148" s="69" t="s">
        <v>38</v>
      </c>
      <c r="E148" s="69" t="s">
        <v>116</v>
      </c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</row>
    <row r="149" spans="1:18">
      <c r="A149" s="69" t="s">
        <v>400</v>
      </c>
      <c r="B149" s="69" t="s">
        <v>431</v>
      </c>
      <c r="C149" s="69" t="s">
        <v>432</v>
      </c>
      <c r="D149" s="69" t="s">
        <v>38</v>
      </c>
      <c r="E149" s="69" t="s">
        <v>116</v>
      </c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</row>
    <row r="150" spans="1:18">
      <c r="A150" s="69" t="s">
        <v>400</v>
      </c>
      <c r="B150" s="69" t="s">
        <v>433</v>
      </c>
      <c r="C150" s="69" t="s">
        <v>434</v>
      </c>
      <c r="D150" s="69" t="s">
        <v>38</v>
      </c>
      <c r="E150" s="69" t="s">
        <v>116</v>
      </c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</row>
    <row r="151" spans="1:18">
      <c r="A151" s="69" t="s">
        <v>400</v>
      </c>
      <c r="B151" s="69" t="s">
        <v>435</v>
      </c>
      <c r="C151" s="69" t="s">
        <v>436</v>
      </c>
      <c r="D151" s="69" t="s">
        <v>38</v>
      </c>
      <c r="E151" s="69" t="s">
        <v>116</v>
      </c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</row>
    <row r="152" spans="1:18">
      <c r="A152" s="69" t="s">
        <v>400</v>
      </c>
      <c r="B152" s="69" t="s">
        <v>437</v>
      </c>
      <c r="C152" s="69" t="s">
        <v>438</v>
      </c>
      <c r="D152" s="69" t="s">
        <v>38</v>
      </c>
      <c r="E152" s="69" t="s">
        <v>116</v>
      </c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</row>
    <row r="153" spans="1:18">
      <c r="A153" s="69" t="s">
        <v>400</v>
      </c>
      <c r="B153" s="69" t="s">
        <v>439</v>
      </c>
      <c r="C153" s="69" t="s">
        <v>440</v>
      </c>
      <c r="D153" s="69" t="s">
        <v>38</v>
      </c>
      <c r="E153" s="69" t="s">
        <v>116</v>
      </c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</row>
    <row r="154" spans="1:18">
      <c r="A154" s="70" t="s">
        <v>400</v>
      </c>
      <c r="B154" s="70" t="s">
        <v>441</v>
      </c>
      <c r="C154" s="70" t="s">
        <v>442</v>
      </c>
      <c r="D154" s="70" t="s">
        <v>38</v>
      </c>
      <c r="E154" s="70" t="s">
        <v>116</v>
      </c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</row>
    <row r="155" spans="1:18">
      <c r="A155" s="32"/>
      <c r="B155" s="33">
        <f>COUNTA(B134:B154)</f>
        <v>21</v>
      </c>
      <c r="C155" s="129"/>
      <c r="D155" s="33">
        <f t="shared" ref="D155:R155" si="6">COUNTIF(D134:D154,"Yes")</f>
        <v>0</v>
      </c>
      <c r="E155" s="33">
        <f t="shared" si="6"/>
        <v>0</v>
      </c>
      <c r="F155" s="33">
        <f t="shared" si="6"/>
        <v>0</v>
      </c>
      <c r="G155" s="33">
        <f t="shared" si="6"/>
        <v>0</v>
      </c>
      <c r="H155" s="33">
        <f t="shared" si="6"/>
        <v>0</v>
      </c>
      <c r="I155" s="33">
        <f t="shared" si="6"/>
        <v>0</v>
      </c>
      <c r="J155" s="33">
        <f t="shared" si="6"/>
        <v>0</v>
      </c>
      <c r="K155" s="33">
        <f t="shared" si="6"/>
        <v>0</v>
      </c>
      <c r="L155" s="33">
        <f t="shared" si="6"/>
        <v>0</v>
      </c>
      <c r="M155" s="33">
        <f t="shared" si="6"/>
        <v>0</v>
      </c>
      <c r="N155" s="33">
        <f t="shared" si="6"/>
        <v>0</v>
      </c>
      <c r="O155" s="33">
        <f t="shared" si="6"/>
        <v>0</v>
      </c>
      <c r="P155" s="33">
        <f t="shared" si="6"/>
        <v>0</v>
      </c>
      <c r="Q155" s="33">
        <f t="shared" si="6"/>
        <v>0</v>
      </c>
      <c r="R155" s="33">
        <f t="shared" si="6"/>
        <v>0</v>
      </c>
    </row>
    <row r="156" spans="1:18">
      <c r="A156" s="47"/>
      <c r="B156" s="47"/>
      <c r="C156" s="88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1:18">
      <c r="A157" s="69" t="s">
        <v>443</v>
      </c>
      <c r="B157" s="69" t="s">
        <v>444</v>
      </c>
      <c r="C157" s="69" t="s">
        <v>445</v>
      </c>
      <c r="D157" s="69" t="s">
        <v>38</v>
      </c>
      <c r="E157" s="69" t="s">
        <v>116</v>
      </c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</row>
    <row r="158" spans="1:18">
      <c r="A158" s="69" t="s">
        <v>443</v>
      </c>
      <c r="B158" s="69" t="s">
        <v>446</v>
      </c>
      <c r="C158" s="69" t="s">
        <v>447</v>
      </c>
      <c r="D158" s="69" t="s">
        <v>38</v>
      </c>
      <c r="E158" s="69" t="s">
        <v>116</v>
      </c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</row>
    <row r="159" spans="1:18">
      <c r="A159" s="69" t="s">
        <v>443</v>
      </c>
      <c r="B159" s="69" t="s">
        <v>448</v>
      </c>
      <c r="C159" s="69" t="s">
        <v>449</v>
      </c>
      <c r="D159" s="69" t="s">
        <v>38</v>
      </c>
      <c r="E159" s="69" t="s">
        <v>116</v>
      </c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</row>
    <row r="160" spans="1:18">
      <c r="A160" s="69" t="s">
        <v>443</v>
      </c>
      <c r="B160" s="69" t="s">
        <v>450</v>
      </c>
      <c r="C160" s="69" t="s">
        <v>451</v>
      </c>
      <c r="D160" s="69" t="s">
        <v>38</v>
      </c>
      <c r="E160" s="69" t="s">
        <v>116</v>
      </c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</row>
    <row r="161" spans="1:18">
      <c r="A161" s="69" t="s">
        <v>443</v>
      </c>
      <c r="B161" s="69" t="s">
        <v>452</v>
      </c>
      <c r="C161" s="69" t="s">
        <v>453</v>
      </c>
      <c r="D161" s="69" t="s">
        <v>38</v>
      </c>
      <c r="E161" s="69" t="s">
        <v>116</v>
      </c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</row>
    <row r="162" spans="1:18">
      <c r="A162" s="69" t="s">
        <v>443</v>
      </c>
      <c r="B162" s="69" t="s">
        <v>454</v>
      </c>
      <c r="C162" s="69" t="s">
        <v>455</v>
      </c>
      <c r="D162" s="69" t="s">
        <v>38</v>
      </c>
      <c r="E162" s="69" t="s">
        <v>116</v>
      </c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</row>
    <row r="163" spans="1:18">
      <c r="A163" s="69" t="s">
        <v>443</v>
      </c>
      <c r="B163" s="69" t="s">
        <v>456</v>
      </c>
      <c r="C163" s="69" t="s">
        <v>457</v>
      </c>
      <c r="D163" s="69" t="s">
        <v>38</v>
      </c>
      <c r="E163" s="69" t="s">
        <v>116</v>
      </c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</row>
    <row r="164" spans="1:18">
      <c r="A164" s="69" t="s">
        <v>443</v>
      </c>
      <c r="B164" s="69" t="s">
        <v>458</v>
      </c>
      <c r="C164" s="69" t="s">
        <v>459</v>
      </c>
      <c r="D164" s="69" t="s">
        <v>38</v>
      </c>
      <c r="E164" s="69" t="s">
        <v>116</v>
      </c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</row>
    <row r="165" spans="1:18">
      <c r="A165" s="69" t="s">
        <v>443</v>
      </c>
      <c r="B165" s="69" t="s">
        <v>460</v>
      </c>
      <c r="C165" s="69" t="s">
        <v>461</v>
      </c>
      <c r="D165" s="69" t="s">
        <v>38</v>
      </c>
      <c r="E165" s="69" t="s">
        <v>116</v>
      </c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</row>
    <row r="166" spans="1:18">
      <c r="A166" s="69" t="s">
        <v>443</v>
      </c>
      <c r="B166" s="69" t="s">
        <v>462</v>
      </c>
      <c r="C166" s="69" t="s">
        <v>463</v>
      </c>
      <c r="D166" s="69" t="s">
        <v>38</v>
      </c>
      <c r="E166" s="69" t="s">
        <v>116</v>
      </c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</row>
    <row r="167" spans="1:18">
      <c r="A167" s="69" t="s">
        <v>443</v>
      </c>
      <c r="B167" s="69" t="s">
        <v>464</v>
      </c>
      <c r="C167" s="69" t="s">
        <v>465</v>
      </c>
      <c r="D167" s="69" t="s">
        <v>38</v>
      </c>
      <c r="E167" s="69" t="s">
        <v>116</v>
      </c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</row>
    <row r="168" spans="1:18">
      <c r="A168" s="69" t="s">
        <v>443</v>
      </c>
      <c r="B168" s="69" t="s">
        <v>466</v>
      </c>
      <c r="C168" s="69" t="s">
        <v>467</v>
      </c>
      <c r="D168" s="69" t="s">
        <v>38</v>
      </c>
      <c r="E168" s="69" t="s">
        <v>116</v>
      </c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</row>
    <row r="169" spans="1:18">
      <c r="A169" s="69" t="s">
        <v>443</v>
      </c>
      <c r="B169" s="69" t="s">
        <v>468</v>
      </c>
      <c r="C169" s="69" t="s">
        <v>469</v>
      </c>
      <c r="D169" s="69" t="s">
        <v>38</v>
      </c>
      <c r="E169" s="69" t="s">
        <v>116</v>
      </c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</row>
    <row r="170" spans="1:18">
      <c r="A170" s="69" t="s">
        <v>443</v>
      </c>
      <c r="B170" s="69" t="s">
        <v>470</v>
      </c>
      <c r="C170" s="69" t="s">
        <v>471</v>
      </c>
      <c r="D170" s="69" t="s">
        <v>38</v>
      </c>
      <c r="E170" s="69" t="s">
        <v>116</v>
      </c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</row>
    <row r="171" spans="1:18">
      <c r="A171" s="69" t="s">
        <v>443</v>
      </c>
      <c r="B171" s="69" t="s">
        <v>472</v>
      </c>
      <c r="C171" s="69" t="s">
        <v>473</v>
      </c>
      <c r="D171" s="69" t="s">
        <v>38</v>
      </c>
      <c r="E171" s="69" t="s">
        <v>116</v>
      </c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</row>
    <row r="172" spans="1:18">
      <c r="A172" s="69" t="s">
        <v>443</v>
      </c>
      <c r="B172" s="69" t="s">
        <v>474</v>
      </c>
      <c r="C172" s="69" t="s">
        <v>475</v>
      </c>
      <c r="D172" s="69" t="s">
        <v>38</v>
      </c>
      <c r="E172" s="69" t="s">
        <v>116</v>
      </c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</row>
    <row r="173" spans="1:18" ht="18">
      <c r="A173" s="69" t="s">
        <v>443</v>
      </c>
      <c r="B173" s="69" t="s">
        <v>476</v>
      </c>
      <c r="C173" s="69" t="s">
        <v>477</v>
      </c>
      <c r="D173" s="69" t="s">
        <v>38</v>
      </c>
      <c r="E173" s="69" t="s">
        <v>116</v>
      </c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</row>
    <row r="174" spans="1:18">
      <c r="A174" s="69" t="s">
        <v>443</v>
      </c>
      <c r="B174" s="69" t="s">
        <v>478</v>
      </c>
      <c r="C174" s="69" t="s">
        <v>479</v>
      </c>
      <c r="D174" s="69" t="s">
        <v>38</v>
      </c>
      <c r="E174" s="69" t="s">
        <v>116</v>
      </c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</row>
    <row r="175" spans="1:18">
      <c r="A175" s="69" t="s">
        <v>443</v>
      </c>
      <c r="B175" s="69" t="s">
        <v>480</v>
      </c>
      <c r="C175" s="69" t="s">
        <v>481</v>
      </c>
      <c r="D175" s="69" t="s">
        <v>38</v>
      </c>
      <c r="E175" s="69" t="s">
        <v>116</v>
      </c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</row>
    <row r="176" spans="1:18">
      <c r="A176" s="69" t="s">
        <v>443</v>
      </c>
      <c r="B176" s="69" t="s">
        <v>482</v>
      </c>
      <c r="C176" s="69" t="s">
        <v>483</v>
      </c>
      <c r="D176" s="69" t="s">
        <v>38</v>
      </c>
      <c r="E176" s="69" t="s">
        <v>116</v>
      </c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</row>
    <row r="177" spans="1:18">
      <c r="A177" s="69" t="s">
        <v>443</v>
      </c>
      <c r="B177" s="69" t="s">
        <v>484</v>
      </c>
      <c r="C177" s="69" t="s">
        <v>485</v>
      </c>
      <c r="D177" s="69" t="s">
        <v>38</v>
      </c>
      <c r="E177" s="69" t="s">
        <v>116</v>
      </c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</row>
    <row r="178" spans="1:18">
      <c r="A178" s="69" t="s">
        <v>443</v>
      </c>
      <c r="B178" s="69" t="s">
        <v>486</v>
      </c>
      <c r="C178" s="69" t="s">
        <v>487</v>
      </c>
      <c r="D178" s="69" t="s">
        <v>38</v>
      </c>
      <c r="E178" s="69" t="s">
        <v>116</v>
      </c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</row>
    <row r="179" spans="1:18">
      <c r="A179" s="69" t="s">
        <v>443</v>
      </c>
      <c r="B179" s="69" t="s">
        <v>488</v>
      </c>
      <c r="C179" s="69" t="s">
        <v>489</v>
      </c>
      <c r="D179" s="69" t="s">
        <v>38</v>
      </c>
      <c r="E179" s="69" t="s">
        <v>116</v>
      </c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</row>
    <row r="180" spans="1:18">
      <c r="A180" s="69" t="s">
        <v>443</v>
      </c>
      <c r="B180" s="69" t="s">
        <v>490</v>
      </c>
      <c r="C180" s="69" t="s">
        <v>491</v>
      </c>
      <c r="D180" s="69" t="s">
        <v>38</v>
      </c>
      <c r="E180" s="69" t="s">
        <v>116</v>
      </c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</row>
    <row r="181" spans="1:18">
      <c r="A181" s="70" t="s">
        <v>443</v>
      </c>
      <c r="B181" s="70" t="s">
        <v>492</v>
      </c>
      <c r="C181" s="70" t="s">
        <v>493</v>
      </c>
      <c r="D181" s="70" t="s">
        <v>38</v>
      </c>
      <c r="E181" s="70" t="s">
        <v>116</v>
      </c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</row>
    <row r="182" spans="1:18">
      <c r="A182" s="32"/>
      <c r="B182" s="33">
        <f>COUNTA(B157:B181)</f>
        <v>25</v>
      </c>
      <c r="C182" s="129"/>
      <c r="D182" s="33">
        <f t="shared" ref="D182:R182" si="7">COUNTIF(D157:D181,"Yes")</f>
        <v>0</v>
      </c>
      <c r="E182" s="33">
        <f t="shared" si="7"/>
        <v>0</v>
      </c>
      <c r="F182" s="33">
        <f t="shared" si="7"/>
        <v>0</v>
      </c>
      <c r="G182" s="33">
        <f t="shared" si="7"/>
        <v>0</v>
      </c>
      <c r="H182" s="33">
        <f t="shared" si="7"/>
        <v>0</v>
      </c>
      <c r="I182" s="33">
        <f t="shared" si="7"/>
        <v>0</v>
      </c>
      <c r="J182" s="33">
        <f t="shared" si="7"/>
        <v>0</v>
      </c>
      <c r="K182" s="33">
        <f t="shared" si="7"/>
        <v>0</v>
      </c>
      <c r="L182" s="33">
        <f t="shared" si="7"/>
        <v>0</v>
      </c>
      <c r="M182" s="33">
        <f t="shared" si="7"/>
        <v>0</v>
      </c>
      <c r="N182" s="33">
        <f t="shared" si="7"/>
        <v>0</v>
      </c>
      <c r="O182" s="33">
        <f t="shared" si="7"/>
        <v>0</v>
      </c>
      <c r="P182" s="33">
        <f t="shared" si="7"/>
        <v>0</v>
      </c>
      <c r="Q182" s="33">
        <f t="shared" si="7"/>
        <v>0</v>
      </c>
      <c r="R182" s="33">
        <f t="shared" si="7"/>
        <v>0</v>
      </c>
    </row>
    <row r="183" spans="1:18">
      <c r="A183" s="47"/>
      <c r="B183" s="47"/>
      <c r="C183" s="88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</row>
    <row r="184" spans="1:18">
      <c r="A184" s="69" t="s">
        <v>494</v>
      </c>
      <c r="B184" s="69" t="s">
        <v>495</v>
      </c>
      <c r="C184" s="69" t="s">
        <v>496</v>
      </c>
      <c r="D184" s="69" t="s">
        <v>38</v>
      </c>
      <c r="E184" s="69" t="s">
        <v>116</v>
      </c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</row>
    <row r="185" spans="1:18">
      <c r="A185" s="69" t="s">
        <v>494</v>
      </c>
      <c r="B185" s="69" t="s">
        <v>497</v>
      </c>
      <c r="C185" s="69" t="s">
        <v>498</v>
      </c>
      <c r="D185" s="69" t="s">
        <v>38</v>
      </c>
      <c r="E185" s="69" t="s">
        <v>116</v>
      </c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</row>
    <row r="186" spans="1:18">
      <c r="A186" s="69" t="s">
        <v>494</v>
      </c>
      <c r="B186" s="69" t="s">
        <v>499</v>
      </c>
      <c r="C186" s="69" t="s">
        <v>500</v>
      </c>
      <c r="D186" s="69" t="s">
        <v>38</v>
      </c>
      <c r="E186" s="69" t="s">
        <v>116</v>
      </c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</row>
    <row r="187" spans="1:18">
      <c r="A187" s="69" t="s">
        <v>494</v>
      </c>
      <c r="B187" s="69" t="s">
        <v>501</v>
      </c>
      <c r="C187" s="69" t="s">
        <v>502</v>
      </c>
      <c r="D187" s="69" t="s">
        <v>38</v>
      </c>
      <c r="E187" s="69" t="s">
        <v>116</v>
      </c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</row>
    <row r="188" spans="1:18">
      <c r="A188" s="69" t="s">
        <v>494</v>
      </c>
      <c r="B188" s="69"/>
      <c r="C188" s="31" t="s">
        <v>1099</v>
      </c>
      <c r="D188" s="69" t="s">
        <v>38</v>
      </c>
      <c r="E188" s="69" t="s">
        <v>116</v>
      </c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</row>
    <row r="189" spans="1:18">
      <c r="A189" s="69" t="s">
        <v>494</v>
      </c>
      <c r="B189" s="69" t="s">
        <v>503</v>
      </c>
      <c r="C189" s="69" t="s">
        <v>504</v>
      </c>
      <c r="D189" s="69" t="s">
        <v>38</v>
      </c>
      <c r="E189" s="69" t="s">
        <v>116</v>
      </c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</row>
    <row r="190" spans="1:18">
      <c r="A190" s="69" t="s">
        <v>494</v>
      </c>
      <c r="B190" s="69" t="s">
        <v>505</v>
      </c>
      <c r="C190" s="69" t="s">
        <v>506</v>
      </c>
      <c r="D190" s="69" t="s">
        <v>38</v>
      </c>
      <c r="E190" s="69" t="s">
        <v>116</v>
      </c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</row>
    <row r="191" spans="1:18">
      <c r="A191" s="69" t="s">
        <v>494</v>
      </c>
      <c r="B191" s="69" t="s">
        <v>507</v>
      </c>
      <c r="C191" s="69" t="s">
        <v>508</v>
      </c>
      <c r="D191" s="69" t="s">
        <v>38</v>
      </c>
      <c r="E191" s="69" t="s">
        <v>116</v>
      </c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</row>
    <row r="192" spans="1:18">
      <c r="A192" s="69" t="s">
        <v>494</v>
      </c>
      <c r="B192" s="69" t="s">
        <v>509</v>
      </c>
      <c r="C192" s="69" t="s">
        <v>510</v>
      </c>
      <c r="D192" s="69" t="s">
        <v>38</v>
      </c>
      <c r="E192" s="69" t="s">
        <v>116</v>
      </c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</row>
    <row r="193" spans="1:18">
      <c r="A193" s="69" t="s">
        <v>494</v>
      </c>
      <c r="B193" s="69"/>
      <c r="C193" s="51" t="s">
        <v>1100</v>
      </c>
      <c r="D193" s="69" t="s">
        <v>38</v>
      </c>
      <c r="E193" s="69" t="s">
        <v>116</v>
      </c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</row>
    <row r="194" spans="1:18">
      <c r="A194" s="69" t="s">
        <v>494</v>
      </c>
      <c r="B194" s="69" t="s">
        <v>511</v>
      </c>
      <c r="C194" s="69" t="s">
        <v>512</v>
      </c>
      <c r="D194" s="69" t="s">
        <v>38</v>
      </c>
      <c r="E194" s="69" t="s">
        <v>116</v>
      </c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</row>
    <row r="195" spans="1:18">
      <c r="A195" s="69" t="s">
        <v>494</v>
      </c>
      <c r="B195" s="69" t="s">
        <v>513</v>
      </c>
      <c r="C195" s="69" t="s">
        <v>514</v>
      </c>
      <c r="D195" s="69" t="s">
        <v>38</v>
      </c>
      <c r="E195" s="69" t="s">
        <v>116</v>
      </c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</row>
    <row r="196" spans="1:18">
      <c r="A196" s="69" t="s">
        <v>494</v>
      </c>
      <c r="B196" s="69" t="s">
        <v>515</v>
      </c>
      <c r="C196" s="69" t="s">
        <v>516</v>
      </c>
      <c r="D196" s="69" t="s">
        <v>38</v>
      </c>
      <c r="E196" s="69" t="s">
        <v>116</v>
      </c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</row>
    <row r="197" spans="1:18">
      <c r="A197" s="69" t="s">
        <v>494</v>
      </c>
      <c r="B197" s="69" t="s">
        <v>517</v>
      </c>
      <c r="C197" s="69" t="s">
        <v>518</v>
      </c>
      <c r="D197" s="69" t="s">
        <v>38</v>
      </c>
      <c r="E197" s="69" t="s">
        <v>116</v>
      </c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</row>
    <row r="198" spans="1:18">
      <c r="A198" s="69" t="s">
        <v>494</v>
      </c>
      <c r="B198" s="69" t="s">
        <v>519</v>
      </c>
      <c r="C198" s="69" t="s">
        <v>520</v>
      </c>
      <c r="D198" s="69" t="s">
        <v>38</v>
      </c>
      <c r="E198" s="69" t="s">
        <v>116</v>
      </c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</row>
    <row r="199" spans="1:18">
      <c r="A199" s="69" t="s">
        <v>494</v>
      </c>
      <c r="B199" s="69"/>
      <c r="C199" s="51" t="s">
        <v>1101</v>
      </c>
      <c r="D199" s="69" t="s">
        <v>38</v>
      </c>
      <c r="E199" s="69" t="s">
        <v>116</v>
      </c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</row>
    <row r="200" spans="1:18">
      <c r="A200" s="69" t="s">
        <v>494</v>
      </c>
      <c r="B200" s="69" t="s">
        <v>521</v>
      </c>
      <c r="C200" s="69" t="s">
        <v>522</v>
      </c>
      <c r="D200" s="69" t="s">
        <v>38</v>
      </c>
      <c r="E200" s="69" t="s">
        <v>116</v>
      </c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</row>
    <row r="201" spans="1:18">
      <c r="A201" s="69" t="s">
        <v>494</v>
      </c>
      <c r="B201" s="69" t="s">
        <v>523</v>
      </c>
      <c r="C201" s="69" t="s">
        <v>524</v>
      </c>
      <c r="D201" s="69" t="s">
        <v>38</v>
      </c>
      <c r="E201" s="69" t="s">
        <v>116</v>
      </c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</row>
    <row r="202" spans="1:18">
      <c r="A202" s="69" t="s">
        <v>494</v>
      </c>
      <c r="B202" s="69" t="s">
        <v>525</v>
      </c>
      <c r="C202" s="69" t="s">
        <v>526</v>
      </c>
      <c r="D202" s="69" t="s">
        <v>38</v>
      </c>
      <c r="E202" s="69" t="s">
        <v>116</v>
      </c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</row>
    <row r="203" spans="1:18">
      <c r="A203" s="69" t="s">
        <v>494</v>
      </c>
      <c r="B203" s="69" t="s">
        <v>527</v>
      </c>
      <c r="C203" s="69" t="s">
        <v>528</v>
      </c>
      <c r="D203" s="69" t="s">
        <v>38</v>
      </c>
      <c r="E203" s="69" t="s">
        <v>116</v>
      </c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</row>
    <row r="204" spans="1:18">
      <c r="A204" s="69" t="s">
        <v>494</v>
      </c>
      <c r="B204" s="69" t="s">
        <v>529</v>
      </c>
      <c r="C204" s="69" t="s">
        <v>530</v>
      </c>
      <c r="D204" s="69" t="s">
        <v>38</v>
      </c>
      <c r="E204" s="69" t="s">
        <v>116</v>
      </c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</row>
    <row r="205" spans="1:18">
      <c r="A205" s="69" t="s">
        <v>494</v>
      </c>
      <c r="B205" s="69" t="s">
        <v>531</v>
      </c>
      <c r="C205" s="69" t="s">
        <v>532</v>
      </c>
      <c r="D205" s="69" t="s">
        <v>38</v>
      </c>
      <c r="E205" s="69" t="s">
        <v>116</v>
      </c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</row>
    <row r="206" spans="1:18">
      <c r="A206" s="69" t="s">
        <v>494</v>
      </c>
      <c r="B206" s="69"/>
      <c r="C206" s="51" t="s">
        <v>1102</v>
      </c>
      <c r="D206" s="69" t="s">
        <v>38</v>
      </c>
      <c r="E206" s="69" t="s">
        <v>116</v>
      </c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</row>
    <row r="207" spans="1:18">
      <c r="A207" s="69" t="s">
        <v>494</v>
      </c>
      <c r="B207" s="69" t="s">
        <v>533</v>
      </c>
      <c r="C207" s="69" t="s">
        <v>534</v>
      </c>
      <c r="D207" s="69" t="s">
        <v>38</v>
      </c>
      <c r="E207" s="69" t="s">
        <v>116</v>
      </c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</row>
    <row r="208" spans="1:18">
      <c r="A208" s="69" t="s">
        <v>494</v>
      </c>
      <c r="B208" s="69" t="s">
        <v>535</v>
      </c>
      <c r="C208" s="69" t="s">
        <v>536</v>
      </c>
      <c r="D208" s="69" t="s">
        <v>38</v>
      </c>
      <c r="E208" s="69" t="s">
        <v>116</v>
      </c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</row>
    <row r="209" spans="1:18">
      <c r="A209" s="69" t="s">
        <v>494</v>
      </c>
      <c r="B209" s="69" t="s">
        <v>537</v>
      </c>
      <c r="C209" s="69" t="s">
        <v>538</v>
      </c>
      <c r="D209" s="69" t="s">
        <v>38</v>
      </c>
      <c r="E209" s="69" t="s">
        <v>116</v>
      </c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</row>
    <row r="210" spans="1:18">
      <c r="A210" s="69" t="s">
        <v>494</v>
      </c>
      <c r="B210" s="69" t="s">
        <v>539</v>
      </c>
      <c r="C210" s="69" t="s">
        <v>540</v>
      </c>
      <c r="D210" s="69" t="s">
        <v>38</v>
      </c>
      <c r="E210" s="69" t="s">
        <v>116</v>
      </c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</row>
    <row r="211" spans="1:18">
      <c r="A211" s="70" t="s">
        <v>494</v>
      </c>
      <c r="B211" s="70" t="s">
        <v>541</v>
      </c>
      <c r="C211" s="70" t="s">
        <v>542</v>
      </c>
      <c r="D211" s="70" t="s">
        <v>38</v>
      </c>
      <c r="E211" s="70" t="s">
        <v>116</v>
      </c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</row>
    <row r="212" spans="1:18">
      <c r="A212" s="32"/>
      <c r="B212" s="33">
        <v>28</v>
      </c>
      <c r="C212" s="129"/>
      <c r="D212" s="33">
        <f t="shared" ref="D212:R212" si="8">COUNTIF(D184:D211,"Yes")</f>
        <v>0</v>
      </c>
      <c r="E212" s="33">
        <f t="shared" si="8"/>
        <v>0</v>
      </c>
      <c r="F212" s="33">
        <f t="shared" si="8"/>
        <v>0</v>
      </c>
      <c r="G212" s="33">
        <f t="shared" si="8"/>
        <v>0</v>
      </c>
      <c r="H212" s="33">
        <f t="shared" si="8"/>
        <v>0</v>
      </c>
      <c r="I212" s="33">
        <f t="shared" si="8"/>
        <v>0</v>
      </c>
      <c r="J212" s="33">
        <f t="shared" si="8"/>
        <v>0</v>
      </c>
      <c r="K212" s="33">
        <f t="shared" si="8"/>
        <v>0</v>
      </c>
      <c r="L212" s="33">
        <f t="shared" si="8"/>
        <v>0</v>
      </c>
      <c r="M212" s="33">
        <f t="shared" si="8"/>
        <v>0</v>
      </c>
      <c r="N212" s="33">
        <f t="shared" si="8"/>
        <v>0</v>
      </c>
      <c r="O212" s="33">
        <f t="shared" si="8"/>
        <v>0</v>
      </c>
      <c r="P212" s="33">
        <f t="shared" si="8"/>
        <v>0</v>
      </c>
      <c r="Q212" s="33">
        <f t="shared" si="8"/>
        <v>0</v>
      </c>
      <c r="R212" s="33">
        <f t="shared" si="8"/>
        <v>0</v>
      </c>
    </row>
    <row r="213" spans="1:18">
      <c r="A213" s="47"/>
      <c r="B213" s="47"/>
      <c r="C213" s="88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</row>
    <row r="214" spans="1:18">
      <c r="A214" s="134" t="s">
        <v>543</v>
      </c>
      <c r="B214" s="134" t="s">
        <v>544</v>
      </c>
      <c r="C214" s="134" t="s">
        <v>545</v>
      </c>
      <c r="D214" s="69" t="s">
        <v>38</v>
      </c>
      <c r="E214" s="69" t="s">
        <v>116</v>
      </c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</row>
    <row r="215" spans="1:18">
      <c r="A215" s="134" t="s">
        <v>543</v>
      </c>
      <c r="B215" s="134" t="s">
        <v>546</v>
      </c>
      <c r="C215" s="134" t="s">
        <v>547</v>
      </c>
      <c r="D215" s="69" t="s">
        <v>38</v>
      </c>
      <c r="E215" s="69" t="s">
        <v>116</v>
      </c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</row>
    <row r="216" spans="1:18">
      <c r="A216" s="134" t="s">
        <v>543</v>
      </c>
      <c r="B216" s="134" t="s">
        <v>548</v>
      </c>
      <c r="C216" s="134" t="s">
        <v>549</v>
      </c>
      <c r="D216" s="69" t="s">
        <v>38</v>
      </c>
      <c r="E216" s="69" t="s">
        <v>116</v>
      </c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</row>
    <row r="217" spans="1:18">
      <c r="A217" s="134" t="s">
        <v>543</v>
      </c>
      <c r="B217" s="134" t="s">
        <v>550</v>
      </c>
      <c r="C217" s="134" t="s">
        <v>551</v>
      </c>
      <c r="D217" s="69" t="s">
        <v>38</v>
      </c>
      <c r="E217" s="69" t="s">
        <v>116</v>
      </c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</row>
    <row r="218" spans="1:18">
      <c r="A218" s="134" t="s">
        <v>543</v>
      </c>
      <c r="B218" s="134" t="s">
        <v>552</v>
      </c>
      <c r="C218" s="134" t="s">
        <v>553</v>
      </c>
      <c r="D218" s="69" t="s">
        <v>38</v>
      </c>
      <c r="E218" s="69" t="s">
        <v>116</v>
      </c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</row>
    <row r="219" spans="1:18">
      <c r="A219" s="134" t="s">
        <v>543</v>
      </c>
      <c r="B219" s="134" t="s">
        <v>554</v>
      </c>
      <c r="C219" s="134" t="s">
        <v>555</v>
      </c>
      <c r="D219" s="69" t="s">
        <v>38</v>
      </c>
      <c r="E219" s="69" t="s">
        <v>116</v>
      </c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</row>
    <row r="220" spans="1:18">
      <c r="A220" s="134" t="s">
        <v>543</v>
      </c>
      <c r="B220" s="134" t="s">
        <v>556</v>
      </c>
      <c r="C220" s="134" t="s">
        <v>557</v>
      </c>
      <c r="D220" s="69" t="s">
        <v>38</v>
      </c>
      <c r="E220" s="69" t="s">
        <v>116</v>
      </c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</row>
    <row r="221" spans="1:18">
      <c r="A221" s="134" t="s">
        <v>543</v>
      </c>
      <c r="B221" s="134" t="s">
        <v>558</v>
      </c>
      <c r="C221" s="134" t="s">
        <v>559</v>
      </c>
      <c r="D221" s="69" t="s">
        <v>38</v>
      </c>
      <c r="E221" s="69" t="s">
        <v>116</v>
      </c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</row>
    <row r="222" spans="1:18">
      <c r="A222" s="134" t="s">
        <v>543</v>
      </c>
      <c r="B222" s="134" t="s">
        <v>560</v>
      </c>
      <c r="C222" s="134" t="s">
        <v>561</v>
      </c>
      <c r="D222" s="69" t="s">
        <v>38</v>
      </c>
      <c r="E222" s="69" t="s">
        <v>116</v>
      </c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</row>
    <row r="223" spans="1:18">
      <c r="A223" s="134" t="s">
        <v>543</v>
      </c>
      <c r="B223" s="134" t="s">
        <v>562</v>
      </c>
      <c r="C223" s="134" t="s">
        <v>563</v>
      </c>
      <c r="D223" s="69" t="s">
        <v>38</v>
      </c>
      <c r="E223" s="69" t="s">
        <v>116</v>
      </c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</row>
    <row r="224" spans="1:18">
      <c r="A224" s="134" t="s">
        <v>543</v>
      </c>
      <c r="B224" s="134" t="s">
        <v>564</v>
      </c>
      <c r="C224" s="134" t="s">
        <v>565</v>
      </c>
      <c r="D224" s="69" t="s">
        <v>38</v>
      </c>
      <c r="E224" s="69" t="s">
        <v>116</v>
      </c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</row>
    <row r="225" spans="1:18">
      <c r="A225" s="134" t="s">
        <v>543</v>
      </c>
      <c r="B225" s="134" t="s">
        <v>566</v>
      </c>
      <c r="C225" s="134" t="s">
        <v>567</v>
      </c>
      <c r="D225" s="69" t="s">
        <v>38</v>
      </c>
      <c r="E225" s="69" t="s">
        <v>116</v>
      </c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</row>
    <row r="226" spans="1:18">
      <c r="A226" s="134" t="s">
        <v>543</v>
      </c>
      <c r="B226" s="134" t="s">
        <v>568</v>
      </c>
      <c r="C226" s="134" t="s">
        <v>569</v>
      </c>
      <c r="D226" s="69" t="s">
        <v>38</v>
      </c>
      <c r="E226" s="69" t="s">
        <v>116</v>
      </c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</row>
    <row r="227" spans="1:18">
      <c r="A227" s="134" t="s">
        <v>543</v>
      </c>
      <c r="B227" s="134" t="s">
        <v>570</v>
      </c>
      <c r="C227" s="134" t="s">
        <v>571</v>
      </c>
      <c r="D227" s="69" t="s">
        <v>38</v>
      </c>
      <c r="E227" s="69" t="s">
        <v>116</v>
      </c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</row>
    <row r="228" spans="1:18">
      <c r="A228" s="134" t="s">
        <v>543</v>
      </c>
      <c r="B228" s="134" t="s">
        <v>572</v>
      </c>
      <c r="C228" s="134" t="s">
        <v>573</v>
      </c>
      <c r="D228" s="69" t="s">
        <v>38</v>
      </c>
      <c r="E228" s="69" t="s">
        <v>116</v>
      </c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</row>
    <row r="229" spans="1:18">
      <c r="A229" s="134" t="s">
        <v>543</v>
      </c>
      <c r="B229" s="134" t="s">
        <v>574</v>
      </c>
      <c r="C229" s="134" t="s">
        <v>575</v>
      </c>
      <c r="D229" s="69" t="s">
        <v>38</v>
      </c>
      <c r="E229" s="69" t="s">
        <v>116</v>
      </c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</row>
    <row r="230" spans="1:18">
      <c r="A230" s="134" t="s">
        <v>543</v>
      </c>
      <c r="B230" s="134" t="s">
        <v>576</v>
      </c>
      <c r="C230" s="134" t="s">
        <v>577</v>
      </c>
      <c r="D230" s="69" t="s">
        <v>38</v>
      </c>
      <c r="E230" s="69" t="s">
        <v>116</v>
      </c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</row>
    <row r="231" spans="1:18">
      <c r="A231" s="134" t="s">
        <v>543</v>
      </c>
      <c r="B231" s="134" t="s">
        <v>578</v>
      </c>
      <c r="C231" s="134" t="s">
        <v>579</v>
      </c>
      <c r="D231" s="69" t="s">
        <v>38</v>
      </c>
      <c r="E231" s="69" t="s">
        <v>116</v>
      </c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</row>
    <row r="232" spans="1:18">
      <c r="A232" s="134" t="s">
        <v>543</v>
      </c>
      <c r="B232" s="134" t="s">
        <v>580</v>
      </c>
      <c r="C232" s="134" t="s">
        <v>581</v>
      </c>
      <c r="D232" s="69" t="s">
        <v>38</v>
      </c>
      <c r="E232" s="69" t="s">
        <v>116</v>
      </c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</row>
    <row r="233" spans="1:18">
      <c r="A233" s="134" t="s">
        <v>543</v>
      </c>
      <c r="B233" s="134" t="s">
        <v>582</v>
      </c>
      <c r="C233" s="134" t="s">
        <v>583</v>
      </c>
      <c r="D233" s="69" t="s">
        <v>38</v>
      </c>
      <c r="E233" s="69" t="s">
        <v>116</v>
      </c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</row>
    <row r="234" spans="1:18">
      <c r="A234" s="134" t="s">
        <v>543</v>
      </c>
      <c r="B234" s="134" t="s">
        <v>584</v>
      </c>
      <c r="C234" s="134" t="s">
        <v>585</v>
      </c>
      <c r="D234" s="69" t="s">
        <v>38</v>
      </c>
      <c r="E234" s="69" t="s">
        <v>116</v>
      </c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</row>
    <row r="235" spans="1:18">
      <c r="A235" s="134" t="s">
        <v>543</v>
      </c>
      <c r="B235" s="134" t="s">
        <v>586</v>
      </c>
      <c r="C235" s="134" t="s">
        <v>587</v>
      </c>
      <c r="D235" s="69" t="s">
        <v>38</v>
      </c>
      <c r="E235" s="69" t="s">
        <v>116</v>
      </c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</row>
    <row r="236" spans="1:18">
      <c r="A236" s="134" t="s">
        <v>543</v>
      </c>
      <c r="B236" s="134" t="s">
        <v>588</v>
      </c>
      <c r="C236" s="134" t="s">
        <v>589</v>
      </c>
      <c r="D236" s="69" t="s">
        <v>38</v>
      </c>
      <c r="E236" s="69" t="s">
        <v>116</v>
      </c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</row>
    <row r="237" spans="1:18">
      <c r="A237" s="134" t="s">
        <v>543</v>
      </c>
      <c r="B237" s="134" t="s">
        <v>590</v>
      </c>
      <c r="C237" s="134" t="s">
        <v>591</v>
      </c>
      <c r="D237" s="69" t="s">
        <v>38</v>
      </c>
      <c r="E237" s="69" t="s">
        <v>116</v>
      </c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</row>
    <row r="238" spans="1:18">
      <c r="A238" s="134" t="s">
        <v>543</v>
      </c>
      <c r="B238" s="134" t="s">
        <v>592</v>
      </c>
      <c r="C238" s="134" t="s">
        <v>593</v>
      </c>
      <c r="D238" s="69" t="s">
        <v>38</v>
      </c>
      <c r="E238" s="69" t="s">
        <v>116</v>
      </c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</row>
    <row r="239" spans="1:18">
      <c r="A239" s="134" t="s">
        <v>543</v>
      </c>
      <c r="B239" s="134" t="s">
        <v>594</v>
      </c>
      <c r="C239" s="134" t="s">
        <v>595</v>
      </c>
      <c r="D239" s="69" t="s">
        <v>38</v>
      </c>
      <c r="E239" s="69" t="s">
        <v>116</v>
      </c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</row>
    <row r="240" spans="1:18">
      <c r="A240" s="134" t="s">
        <v>543</v>
      </c>
      <c r="B240" s="134" t="s">
        <v>596</v>
      </c>
      <c r="C240" s="134" t="s">
        <v>597</v>
      </c>
      <c r="D240" s="69" t="s">
        <v>38</v>
      </c>
      <c r="E240" s="69" t="s">
        <v>116</v>
      </c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</row>
    <row r="241" spans="1:18">
      <c r="A241" s="134" t="s">
        <v>543</v>
      </c>
      <c r="B241" s="134" t="s">
        <v>598</v>
      </c>
      <c r="C241" s="134" t="s">
        <v>599</v>
      </c>
      <c r="D241" s="69" t="s">
        <v>38</v>
      </c>
      <c r="E241" s="69" t="s">
        <v>116</v>
      </c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</row>
    <row r="242" spans="1:18">
      <c r="A242" s="134" t="s">
        <v>543</v>
      </c>
      <c r="B242" s="134" t="s">
        <v>600</v>
      </c>
      <c r="C242" s="134" t="s">
        <v>601</v>
      </c>
      <c r="D242" s="69" t="s">
        <v>38</v>
      </c>
      <c r="E242" s="69" t="s">
        <v>116</v>
      </c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</row>
    <row r="243" spans="1:18">
      <c r="A243" s="134" t="s">
        <v>543</v>
      </c>
      <c r="B243" s="134" t="s">
        <v>602</v>
      </c>
      <c r="C243" s="134" t="s">
        <v>603</v>
      </c>
      <c r="D243" s="69" t="s">
        <v>38</v>
      </c>
      <c r="E243" s="69" t="s">
        <v>116</v>
      </c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</row>
    <row r="244" spans="1:18">
      <c r="A244" s="134" t="s">
        <v>543</v>
      </c>
      <c r="B244" s="134" t="s">
        <v>604</v>
      </c>
      <c r="C244" s="134" t="s">
        <v>605</v>
      </c>
      <c r="D244" s="69" t="s">
        <v>38</v>
      </c>
      <c r="E244" s="69" t="s">
        <v>116</v>
      </c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</row>
    <row r="245" spans="1:18">
      <c r="A245" s="134" t="s">
        <v>543</v>
      </c>
      <c r="B245" s="134" t="s">
        <v>606</v>
      </c>
      <c r="C245" s="134" t="s">
        <v>607</v>
      </c>
      <c r="D245" s="69" t="s">
        <v>38</v>
      </c>
      <c r="E245" s="69" t="s">
        <v>116</v>
      </c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</row>
    <row r="246" spans="1:18">
      <c r="A246" s="134" t="s">
        <v>543</v>
      </c>
      <c r="B246" s="134" t="s">
        <v>608</v>
      </c>
      <c r="C246" s="134" t="s">
        <v>609</v>
      </c>
      <c r="D246" s="69" t="s">
        <v>38</v>
      </c>
      <c r="E246" s="69" t="s">
        <v>116</v>
      </c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</row>
    <row r="247" spans="1:18">
      <c r="A247" s="134" t="s">
        <v>543</v>
      </c>
      <c r="B247" s="134" t="s">
        <v>610</v>
      </c>
      <c r="C247" s="134" t="s">
        <v>611</v>
      </c>
      <c r="D247" s="69" t="s">
        <v>38</v>
      </c>
      <c r="E247" s="69" t="s">
        <v>116</v>
      </c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</row>
    <row r="248" spans="1:18">
      <c r="A248" s="134" t="s">
        <v>543</v>
      </c>
      <c r="B248" s="134" t="s">
        <v>612</v>
      </c>
      <c r="C248" s="134" t="s">
        <v>613</v>
      </c>
      <c r="D248" s="69" t="s">
        <v>38</v>
      </c>
      <c r="E248" s="69" t="s">
        <v>116</v>
      </c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</row>
    <row r="249" spans="1:18">
      <c r="A249" s="134" t="s">
        <v>543</v>
      </c>
      <c r="B249" s="134" t="s">
        <v>614</v>
      </c>
      <c r="C249" s="134" t="s">
        <v>615</v>
      </c>
      <c r="D249" s="69" t="s">
        <v>38</v>
      </c>
      <c r="E249" s="69" t="s">
        <v>116</v>
      </c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</row>
    <row r="250" spans="1:18">
      <c r="A250" s="134" t="s">
        <v>543</v>
      </c>
      <c r="B250" s="134" t="s">
        <v>616</v>
      </c>
      <c r="C250" s="134" t="s">
        <v>617</v>
      </c>
      <c r="D250" s="69" t="s">
        <v>38</v>
      </c>
      <c r="E250" s="69" t="s">
        <v>116</v>
      </c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</row>
    <row r="251" spans="1:18">
      <c r="A251" s="134" t="s">
        <v>543</v>
      </c>
      <c r="B251" s="134" t="s">
        <v>618</v>
      </c>
      <c r="C251" s="134" t="s">
        <v>619</v>
      </c>
      <c r="D251" s="69" t="s">
        <v>38</v>
      </c>
      <c r="E251" s="69" t="s">
        <v>116</v>
      </c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</row>
    <row r="252" spans="1:18">
      <c r="A252" s="134" t="s">
        <v>543</v>
      </c>
      <c r="B252" s="134" t="s">
        <v>620</v>
      </c>
      <c r="C252" s="134" t="s">
        <v>621</v>
      </c>
      <c r="D252" s="69" t="s">
        <v>38</v>
      </c>
      <c r="E252" s="69" t="s">
        <v>116</v>
      </c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</row>
    <row r="253" spans="1:18">
      <c r="A253" s="134" t="s">
        <v>543</v>
      </c>
      <c r="B253" s="134" t="s">
        <v>622</v>
      </c>
      <c r="C253" s="134" t="s">
        <v>623</v>
      </c>
      <c r="D253" s="69" t="s">
        <v>38</v>
      </c>
      <c r="E253" s="69" t="s">
        <v>116</v>
      </c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</row>
    <row r="254" spans="1:18">
      <c r="A254" s="134" t="s">
        <v>543</v>
      </c>
      <c r="B254" s="134" t="s">
        <v>624</v>
      </c>
      <c r="C254" s="134" t="s">
        <v>625</v>
      </c>
      <c r="D254" s="69" t="s">
        <v>38</v>
      </c>
      <c r="E254" s="69" t="s">
        <v>116</v>
      </c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</row>
    <row r="255" spans="1:18">
      <c r="A255" s="134" t="s">
        <v>543</v>
      </c>
      <c r="B255" s="134" t="s">
        <v>626</v>
      </c>
      <c r="C255" s="134" t="s">
        <v>627</v>
      </c>
      <c r="D255" s="69" t="s">
        <v>38</v>
      </c>
      <c r="E255" s="69" t="s">
        <v>116</v>
      </c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</row>
    <row r="256" spans="1:18">
      <c r="A256" s="134" t="s">
        <v>543</v>
      </c>
      <c r="B256" s="134" t="s">
        <v>628</v>
      </c>
      <c r="C256" s="134" t="s">
        <v>629</v>
      </c>
      <c r="D256" s="69" t="s">
        <v>38</v>
      </c>
      <c r="E256" s="69" t="s">
        <v>116</v>
      </c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</row>
    <row r="257" spans="1:18">
      <c r="A257" s="134" t="s">
        <v>543</v>
      </c>
      <c r="B257" s="134" t="s">
        <v>630</v>
      </c>
      <c r="C257" s="134" t="s">
        <v>631</v>
      </c>
      <c r="D257" s="69" t="s">
        <v>38</v>
      </c>
      <c r="E257" s="69" t="s">
        <v>116</v>
      </c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</row>
    <row r="258" spans="1:18">
      <c r="A258" s="134" t="s">
        <v>543</v>
      </c>
      <c r="B258" s="134" t="s">
        <v>632</v>
      </c>
      <c r="C258" s="134" t="s">
        <v>633</v>
      </c>
      <c r="D258" s="69" t="s">
        <v>38</v>
      </c>
      <c r="E258" s="69" t="s">
        <v>116</v>
      </c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</row>
    <row r="259" spans="1:18">
      <c r="A259" s="134" t="s">
        <v>543</v>
      </c>
      <c r="B259" s="134" t="s">
        <v>634</v>
      </c>
      <c r="C259" s="134" t="s">
        <v>635</v>
      </c>
      <c r="D259" s="69" t="s">
        <v>38</v>
      </c>
      <c r="E259" s="69" t="s">
        <v>116</v>
      </c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</row>
    <row r="260" spans="1:18">
      <c r="A260" s="134" t="s">
        <v>543</v>
      </c>
      <c r="B260" s="134" t="s">
        <v>636</v>
      </c>
      <c r="C260" s="134" t="s">
        <v>637</v>
      </c>
      <c r="D260" s="69" t="s">
        <v>38</v>
      </c>
      <c r="E260" s="69" t="s">
        <v>116</v>
      </c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</row>
    <row r="261" spans="1:18">
      <c r="A261" s="134" t="s">
        <v>543</v>
      </c>
      <c r="B261" s="134" t="s">
        <v>638</v>
      </c>
      <c r="C261" s="134" t="s">
        <v>639</v>
      </c>
      <c r="D261" s="69" t="s">
        <v>38</v>
      </c>
      <c r="E261" s="69" t="s">
        <v>116</v>
      </c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</row>
    <row r="262" spans="1:18">
      <c r="A262" s="134" t="s">
        <v>543</v>
      </c>
      <c r="B262" s="134" t="s">
        <v>640</v>
      </c>
      <c r="C262" s="134" t="s">
        <v>641</v>
      </c>
      <c r="D262" s="69" t="s">
        <v>38</v>
      </c>
      <c r="E262" s="69" t="s">
        <v>116</v>
      </c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</row>
    <row r="263" spans="1:18">
      <c r="A263" s="134" t="s">
        <v>543</v>
      </c>
      <c r="B263" s="134" t="s">
        <v>642</v>
      </c>
      <c r="C263" s="134" t="s">
        <v>643</v>
      </c>
      <c r="D263" s="69" t="s">
        <v>38</v>
      </c>
      <c r="E263" s="69" t="s">
        <v>116</v>
      </c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</row>
    <row r="264" spans="1:18">
      <c r="A264" s="134" t="s">
        <v>543</v>
      </c>
      <c r="B264" s="134" t="s">
        <v>644</v>
      </c>
      <c r="C264" s="134" t="s">
        <v>645</v>
      </c>
      <c r="D264" s="69" t="s">
        <v>38</v>
      </c>
      <c r="E264" s="69" t="s">
        <v>116</v>
      </c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</row>
    <row r="265" spans="1:18">
      <c r="A265" s="134" t="s">
        <v>543</v>
      </c>
      <c r="B265" s="134" t="s">
        <v>646</v>
      </c>
      <c r="C265" s="134" t="s">
        <v>647</v>
      </c>
      <c r="D265" s="69" t="s">
        <v>38</v>
      </c>
      <c r="E265" s="69" t="s">
        <v>116</v>
      </c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</row>
    <row r="266" spans="1:18">
      <c r="A266" s="134" t="s">
        <v>543</v>
      </c>
      <c r="B266" s="134" t="s">
        <v>648</v>
      </c>
      <c r="C266" s="134" t="s">
        <v>649</v>
      </c>
      <c r="D266" s="69" t="s">
        <v>38</v>
      </c>
      <c r="E266" s="69" t="s">
        <v>116</v>
      </c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</row>
    <row r="267" spans="1:18">
      <c r="A267" s="134" t="s">
        <v>543</v>
      </c>
      <c r="B267" s="134" t="s">
        <v>650</v>
      </c>
      <c r="C267" s="134" t="s">
        <v>651</v>
      </c>
      <c r="D267" s="69" t="s">
        <v>38</v>
      </c>
      <c r="E267" s="69" t="s">
        <v>116</v>
      </c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</row>
    <row r="268" spans="1:18">
      <c r="A268" s="134" t="s">
        <v>543</v>
      </c>
      <c r="B268" s="134" t="s">
        <v>652</v>
      </c>
      <c r="C268" s="134" t="s">
        <v>653</v>
      </c>
      <c r="D268" s="69" t="s">
        <v>38</v>
      </c>
      <c r="E268" s="69" t="s">
        <v>116</v>
      </c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</row>
    <row r="269" spans="1:18">
      <c r="A269" s="134" t="s">
        <v>543</v>
      </c>
      <c r="B269" s="134" t="s">
        <v>654</v>
      </c>
      <c r="C269" s="134" t="s">
        <v>655</v>
      </c>
      <c r="D269" s="69" t="s">
        <v>38</v>
      </c>
      <c r="E269" s="69" t="s">
        <v>116</v>
      </c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</row>
    <row r="270" spans="1:18">
      <c r="A270" s="134" t="s">
        <v>543</v>
      </c>
      <c r="B270" s="134" t="s">
        <v>656</v>
      </c>
      <c r="C270" s="134" t="s">
        <v>657</v>
      </c>
      <c r="D270" s="69" t="s">
        <v>38</v>
      </c>
      <c r="E270" s="69" t="s">
        <v>116</v>
      </c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</row>
    <row r="271" spans="1:18">
      <c r="A271" s="134" t="s">
        <v>543</v>
      </c>
      <c r="B271" s="134" t="s">
        <v>658</v>
      </c>
      <c r="C271" s="134" t="s">
        <v>393</v>
      </c>
      <c r="D271" s="69" t="s">
        <v>38</v>
      </c>
      <c r="E271" s="69" t="s">
        <v>116</v>
      </c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</row>
    <row r="272" spans="1:18">
      <c r="A272" s="134" t="s">
        <v>543</v>
      </c>
      <c r="B272" s="134" t="s">
        <v>659</v>
      </c>
      <c r="C272" s="134" t="s">
        <v>660</v>
      </c>
      <c r="D272" s="69" t="s">
        <v>38</v>
      </c>
      <c r="E272" s="69" t="s">
        <v>116</v>
      </c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</row>
    <row r="273" spans="1:18">
      <c r="A273" s="134" t="s">
        <v>543</v>
      </c>
      <c r="B273" s="134" t="s">
        <v>661</v>
      </c>
      <c r="C273" s="134" t="s">
        <v>662</v>
      </c>
      <c r="D273" s="69" t="s">
        <v>38</v>
      </c>
      <c r="E273" s="69" t="s">
        <v>116</v>
      </c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</row>
    <row r="274" spans="1:18">
      <c r="A274" s="134" t="s">
        <v>543</v>
      </c>
      <c r="B274" s="134" t="s">
        <v>663</v>
      </c>
      <c r="C274" s="134" t="s">
        <v>664</v>
      </c>
      <c r="D274" s="69" t="s">
        <v>38</v>
      </c>
      <c r="E274" s="69" t="s">
        <v>116</v>
      </c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</row>
    <row r="275" spans="1:18">
      <c r="A275" s="134" t="s">
        <v>543</v>
      </c>
      <c r="B275" s="134" t="s">
        <v>665</v>
      </c>
      <c r="C275" s="134" t="s">
        <v>666</v>
      </c>
      <c r="D275" s="69" t="s">
        <v>38</v>
      </c>
      <c r="E275" s="69" t="s">
        <v>116</v>
      </c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</row>
    <row r="276" spans="1:18">
      <c r="A276" s="134" t="s">
        <v>543</v>
      </c>
      <c r="B276" s="134" t="s">
        <v>667</v>
      </c>
      <c r="C276" s="134" t="s">
        <v>668</v>
      </c>
      <c r="D276" s="69" t="s">
        <v>38</v>
      </c>
      <c r="E276" s="69" t="s">
        <v>116</v>
      </c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</row>
    <row r="277" spans="1:18">
      <c r="A277" s="134" t="s">
        <v>543</v>
      </c>
      <c r="B277" s="134" t="s">
        <v>669</v>
      </c>
      <c r="C277" s="134" t="s">
        <v>670</v>
      </c>
      <c r="D277" s="69" t="s">
        <v>38</v>
      </c>
      <c r="E277" s="69" t="s">
        <v>116</v>
      </c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</row>
    <row r="278" spans="1:18">
      <c r="A278" s="134" t="s">
        <v>543</v>
      </c>
      <c r="B278" s="134" t="s">
        <v>671</v>
      </c>
      <c r="C278" s="134" t="s">
        <v>672</v>
      </c>
      <c r="D278" s="69" t="s">
        <v>38</v>
      </c>
      <c r="E278" s="69" t="s">
        <v>116</v>
      </c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</row>
    <row r="279" spans="1:18">
      <c r="A279" s="134" t="s">
        <v>543</v>
      </c>
      <c r="B279" s="134" t="s">
        <v>673</v>
      </c>
      <c r="C279" s="134" t="s">
        <v>674</v>
      </c>
      <c r="D279" s="69" t="s">
        <v>38</v>
      </c>
      <c r="E279" s="69" t="s">
        <v>116</v>
      </c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</row>
    <row r="280" spans="1:18">
      <c r="A280" s="134" t="s">
        <v>543</v>
      </c>
      <c r="B280" s="134" t="s">
        <v>675</v>
      </c>
      <c r="C280" s="134" t="s">
        <v>676</v>
      </c>
      <c r="D280" s="69" t="s">
        <v>38</v>
      </c>
      <c r="E280" s="69" t="s">
        <v>116</v>
      </c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</row>
    <row r="281" spans="1:18">
      <c r="A281" s="134" t="s">
        <v>543</v>
      </c>
      <c r="B281" s="134" t="s">
        <v>677</v>
      </c>
      <c r="C281" s="134" t="s">
        <v>678</v>
      </c>
      <c r="D281" s="69" t="s">
        <v>38</v>
      </c>
      <c r="E281" s="69" t="s">
        <v>116</v>
      </c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</row>
    <row r="282" spans="1:18" ht="18">
      <c r="A282" s="134" t="s">
        <v>543</v>
      </c>
      <c r="B282" s="134" t="s">
        <v>679</v>
      </c>
      <c r="C282" s="134" t="s">
        <v>680</v>
      </c>
      <c r="D282" s="69" t="s">
        <v>38</v>
      </c>
      <c r="E282" s="69" t="s">
        <v>116</v>
      </c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</row>
    <row r="283" spans="1:18">
      <c r="A283" s="134" t="s">
        <v>543</v>
      </c>
      <c r="B283" s="134" t="s">
        <v>681</v>
      </c>
      <c r="C283" s="134" t="s">
        <v>682</v>
      </c>
      <c r="D283" s="69" t="s">
        <v>38</v>
      </c>
      <c r="E283" s="69" t="s">
        <v>116</v>
      </c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</row>
    <row r="284" spans="1:18">
      <c r="A284" s="134" t="s">
        <v>543</v>
      </c>
      <c r="B284" s="134" t="s">
        <v>683</v>
      </c>
      <c r="C284" s="134" t="s">
        <v>684</v>
      </c>
      <c r="D284" s="69" t="s">
        <v>38</v>
      </c>
      <c r="E284" s="69" t="s">
        <v>116</v>
      </c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</row>
    <row r="285" spans="1:18">
      <c r="A285" s="134" t="s">
        <v>543</v>
      </c>
      <c r="B285" s="134" t="s">
        <v>685</v>
      </c>
      <c r="C285" s="134" t="s">
        <v>686</v>
      </c>
      <c r="D285" s="69" t="s">
        <v>38</v>
      </c>
      <c r="E285" s="69" t="s">
        <v>116</v>
      </c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</row>
    <row r="286" spans="1:18">
      <c r="A286" s="134" t="s">
        <v>543</v>
      </c>
      <c r="B286" s="134" t="s">
        <v>687</v>
      </c>
      <c r="C286" s="134" t="s">
        <v>688</v>
      </c>
      <c r="D286" s="69" t="s">
        <v>38</v>
      </c>
      <c r="E286" s="69" t="s">
        <v>116</v>
      </c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</row>
    <row r="287" spans="1:18">
      <c r="A287" s="134" t="s">
        <v>543</v>
      </c>
      <c r="B287" s="134" t="s">
        <v>689</v>
      </c>
      <c r="C287" s="134" t="s">
        <v>690</v>
      </c>
      <c r="D287" s="69" t="s">
        <v>38</v>
      </c>
      <c r="E287" s="69" t="s">
        <v>116</v>
      </c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</row>
    <row r="288" spans="1:18">
      <c r="A288" s="134" t="s">
        <v>543</v>
      </c>
      <c r="B288" s="134" t="s">
        <v>691</v>
      </c>
      <c r="C288" s="134" t="s">
        <v>692</v>
      </c>
      <c r="D288" s="69" t="s">
        <v>38</v>
      </c>
      <c r="E288" s="69" t="s">
        <v>116</v>
      </c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</row>
    <row r="289" spans="1:18">
      <c r="A289" s="135" t="s">
        <v>543</v>
      </c>
      <c r="B289" s="135" t="s">
        <v>693</v>
      </c>
      <c r="C289" s="135" t="s">
        <v>694</v>
      </c>
      <c r="D289" s="70" t="s">
        <v>38</v>
      </c>
      <c r="E289" s="70" t="s">
        <v>116</v>
      </c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</row>
    <row r="290" spans="1:18">
      <c r="A290" s="32"/>
      <c r="B290" s="33">
        <f>COUNTA(B214:B289)</f>
        <v>76</v>
      </c>
      <c r="C290" s="129"/>
      <c r="D290" s="33">
        <f t="shared" ref="D290:R290" si="9">COUNTIF(D214:D289,"Yes")</f>
        <v>0</v>
      </c>
      <c r="E290" s="33">
        <f t="shared" si="9"/>
        <v>0</v>
      </c>
      <c r="F290" s="33">
        <f t="shared" si="9"/>
        <v>0</v>
      </c>
      <c r="G290" s="33">
        <f t="shared" si="9"/>
        <v>0</v>
      </c>
      <c r="H290" s="33">
        <f t="shared" si="9"/>
        <v>0</v>
      </c>
      <c r="I290" s="33">
        <f t="shared" si="9"/>
        <v>0</v>
      </c>
      <c r="J290" s="33">
        <f t="shared" si="9"/>
        <v>0</v>
      </c>
      <c r="K290" s="33">
        <f t="shared" si="9"/>
        <v>0</v>
      </c>
      <c r="L290" s="33">
        <f t="shared" si="9"/>
        <v>0</v>
      </c>
      <c r="M290" s="33">
        <f t="shared" si="9"/>
        <v>0</v>
      </c>
      <c r="N290" s="33">
        <f t="shared" si="9"/>
        <v>0</v>
      </c>
      <c r="O290" s="33">
        <f t="shared" si="9"/>
        <v>0</v>
      </c>
      <c r="P290" s="33">
        <f t="shared" si="9"/>
        <v>0</v>
      </c>
      <c r="Q290" s="33">
        <f t="shared" si="9"/>
        <v>0</v>
      </c>
      <c r="R290" s="33">
        <f t="shared" si="9"/>
        <v>0</v>
      </c>
    </row>
    <row r="291" spans="1:18">
      <c r="A291" s="47"/>
      <c r="B291" s="47"/>
      <c r="C291" s="88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</row>
    <row r="292" spans="1:18" ht="18">
      <c r="A292" s="134" t="s">
        <v>695</v>
      </c>
      <c r="B292" s="134" t="s">
        <v>696</v>
      </c>
      <c r="C292" s="134" t="s">
        <v>697</v>
      </c>
      <c r="D292" s="69" t="s">
        <v>38</v>
      </c>
      <c r="E292" s="69" t="s">
        <v>116</v>
      </c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</row>
    <row r="293" spans="1:18" ht="18">
      <c r="A293" s="134" t="s">
        <v>695</v>
      </c>
      <c r="B293" s="134" t="s">
        <v>698</v>
      </c>
      <c r="C293" s="134" t="s">
        <v>193</v>
      </c>
      <c r="D293" s="69" t="s">
        <v>38</v>
      </c>
      <c r="E293" s="69" t="s">
        <v>116</v>
      </c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</row>
    <row r="294" spans="1:18" ht="18">
      <c r="A294" s="134" t="s">
        <v>695</v>
      </c>
      <c r="B294" s="134" t="s">
        <v>699</v>
      </c>
      <c r="C294" s="134" t="s">
        <v>700</v>
      </c>
      <c r="D294" s="69" t="s">
        <v>38</v>
      </c>
      <c r="E294" s="69" t="s">
        <v>116</v>
      </c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</row>
    <row r="295" spans="1:18" ht="18">
      <c r="A295" s="134" t="s">
        <v>695</v>
      </c>
      <c r="B295" s="134" t="s">
        <v>701</v>
      </c>
      <c r="C295" s="134" t="s">
        <v>702</v>
      </c>
      <c r="D295" s="69" t="s">
        <v>38</v>
      </c>
      <c r="E295" s="69" t="s">
        <v>116</v>
      </c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</row>
    <row r="296" spans="1:18" ht="18">
      <c r="A296" s="134" t="s">
        <v>695</v>
      </c>
      <c r="B296" s="134" t="s">
        <v>703</v>
      </c>
      <c r="C296" s="134" t="s">
        <v>704</v>
      </c>
      <c r="D296" s="69" t="s">
        <v>38</v>
      </c>
      <c r="E296" s="69" t="s">
        <v>116</v>
      </c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</row>
    <row r="297" spans="1:18" ht="18">
      <c r="A297" s="134" t="s">
        <v>695</v>
      </c>
      <c r="B297" s="134" t="s">
        <v>705</v>
      </c>
      <c r="C297" s="134" t="s">
        <v>706</v>
      </c>
      <c r="D297" s="69" t="s">
        <v>38</v>
      </c>
      <c r="E297" s="69" t="s">
        <v>116</v>
      </c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</row>
    <row r="298" spans="1:18" ht="18">
      <c r="A298" s="135" t="s">
        <v>695</v>
      </c>
      <c r="B298" s="135" t="s">
        <v>707</v>
      </c>
      <c r="C298" s="135" t="s">
        <v>629</v>
      </c>
      <c r="D298" s="70" t="s">
        <v>38</v>
      </c>
      <c r="E298" s="70" t="s">
        <v>116</v>
      </c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</row>
    <row r="299" spans="1:18">
      <c r="A299" s="32"/>
      <c r="B299" s="33">
        <f>COUNTA(B292:B298)</f>
        <v>7</v>
      </c>
      <c r="C299" s="129"/>
      <c r="D299" s="33">
        <f t="shared" ref="D299:R299" si="10">COUNTIF(D292:D298,"Yes")</f>
        <v>0</v>
      </c>
      <c r="E299" s="33">
        <f t="shared" si="10"/>
        <v>0</v>
      </c>
      <c r="F299" s="33">
        <f t="shared" si="10"/>
        <v>0</v>
      </c>
      <c r="G299" s="33">
        <f t="shared" si="10"/>
        <v>0</v>
      </c>
      <c r="H299" s="33">
        <f t="shared" si="10"/>
        <v>0</v>
      </c>
      <c r="I299" s="33">
        <f t="shared" si="10"/>
        <v>0</v>
      </c>
      <c r="J299" s="33">
        <f t="shared" si="10"/>
        <v>0</v>
      </c>
      <c r="K299" s="33">
        <f t="shared" si="10"/>
        <v>0</v>
      </c>
      <c r="L299" s="33">
        <f t="shared" si="10"/>
        <v>0</v>
      </c>
      <c r="M299" s="33">
        <f t="shared" si="10"/>
        <v>0</v>
      </c>
      <c r="N299" s="33">
        <f t="shared" si="10"/>
        <v>0</v>
      </c>
      <c r="O299" s="33">
        <f t="shared" si="10"/>
        <v>0</v>
      </c>
      <c r="P299" s="33">
        <f t="shared" si="10"/>
        <v>0</v>
      </c>
      <c r="Q299" s="33">
        <f t="shared" si="10"/>
        <v>0</v>
      </c>
      <c r="R299" s="33">
        <f t="shared" si="10"/>
        <v>0</v>
      </c>
    </row>
    <row r="300" spans="1:18">
      <c r="A300" s="47"/>
      <c r="B300" s="47"/>
      <c r="C300" s="88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</row>
    <row r="301" spans="1:18" ht="18">
      <c r="A301" s="134" t="s">
        <v>708</v>
      </c>
      <c r="B301" s="134" t="s">
        <v>709</v>
      </c>
      <c r="C301" s="134" t="s">
        <v>710</v>
      </c>
      <c r="D301" s="69" t="s">
        <v>38</v>
      </c>
      <c r="E301" s="69" t="s">
        <v>116</v>
      </c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</row>
    <row r="302" spans="1:18" ht="18">
      <c r="A302" s="134" t="s">
        <v>708</v>
      </c>
      <c r="B302" s="134" t="s">
        <v>711</v>
      </c>
      <c r="C302" s="134" t="s">
        <v>712</v>
      </c>
      <c r="D302" s="69" t="s">
        <v>38</v>
      </c>
      <c r="E302" s="69" t="s">
        <v>116</v>
      </c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</row>
    <row r="303" spans="1:18" ht="18">
      <c r="A303" s="134" t="s">
        <v>708</v>
      </c>
      <c r="B303" s="134" t="s">
        <v>713</v>
      </c>
      <c r="C303" s="134" t="s">
        <v>714</v>
      </c>
      <c r="D303" s="69" t="s">
        <v>38</v>
      </c>
      <c r="E303" s="69" t="s">
        <v>116</v>
      </c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</row>
    <row r="304" spans="1:18" ht="18">
      <c r="A304" s="134" t="s">
        <v>708</v>
      </c>
      <c r="B304" s="134" t="s">
        <v>715</v>
      </c>
      <c r="C304" s="134" t="s">
        <v>716</v>
      </c>
      <c r="D304" s="69" t="s">
        <v>38</v>
      </c>
      <c r="E304" s="69" t="s">
        <v>116</v>
      </c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</row>
    <row r="305" spans="1:18" ht="18">
      <c r="A305" s="134" t="s">
        <v>708</v>
      </c>
      <c r="B305" s="134" t="s">
        <v>717</v>
      </c>
      <c r="C305" s="134" t="s">
        <v>231</v>
      </c>
      <c r="D305" s="69" t="s">
        <v>38</v>
      </c>
      <c r="E305" s="69" t="s">
        <v>116</v>
      </c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</row>
    <row r="306" spans="1:18" ht="18">
      <c r="A306" s="134" t="s">
        <v>708</v>
      </c>
      <c r="B306" s="134" t="s">
        <v>718</v>
      </c>
      <c r="C306" s="134" t="s">
        <v>719</v>
      </c>
      <c r="D306" s="69" t="s">
        <v>38</v>
      </c>
      <c r="E306" s="69" t="s">
        <v>116</v>
      </c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</row>
    <row r="307" spans="1:18" ht="18">
      <c r="A307" s="134" t="s">
        <v>708</v>
      </c>
      <c r="B307" s="134" t="s">
        <v>720</v>
      </c>
      <c r="C307" s="134" t="s">
        <v>721</v>
      </c>
      <c r="D307" s="69" t="s">
        <v>38</v>
      </c>
      <c r="E307" s="69" t="s">
        <v>116</v>
      </c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</row>
    <row r="308" spans="1:18" ht="18">
      <c r="A308" s="134" t="s">
        <v>708</v>
      </c>
      <c r="B308" s="134" t="s">
        <v>722</v>
      </c>
      <c r="C308" s="134" t="s">
        <v>723</v>
      </c>
      <c r="D308" s="69" t="s">
        <v>38</v>
      </c>
      <c r="E308" s="69" t="s">
        <v>116</v>
      </c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</row>
    <row r="309" spans="1:18" ht="18">
      <c r="A309" s="134" t="s">
        <v>708</v>
      </c>
      <c r="B309" s="134" t="s">
        <v>724</v>
      </c>
      <c r="C309" s="134" t="s">
        <v>725</v>
      </c>
      <c r="D309" s="69" t="s">
        <v>38</v>
      </c>
      <c r="E309" s="69" t="s">
        <v>116</v>
      </c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</row>
    <row r="310" spans="1:18" ht="18">
      <c r="A310" s="134" t="s">
        <v>708</v>
      </c>
      <c r="B310" s="134" t="s">
        <v>726</v>
      </c>
      <c r="C310" s="134" t="s">
        <v>727</v>
      </c>
      <c r="D310" s="69" t="s">
        <v>38</v>
      </c>
      <c r="E310" s="69" t="s">
        <v>116</v>
      </c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</row>
    <row r="311" spans="1:18" ht="18">
      <c r="A311" s="134" t="s">
        <v>708</v>
      </c>
      <c r="B311" s="134" t="s">
        <v>728</v>
      </c>
      <c r="C311" s="134" t="s">
        <v>729</v>
      </c>
      <c r="D311" s="69" t="s">
        <v>38</v>
      </c>
      <c r="E311" s="69" t="s">
        <v>116</v>
      </c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</row>
    <row r="312" spans="1:18" ht="18">
      <c r="A312" s="134" t="s">
        <v>708</v>
      </c>
      <c r="B312" s="134" t="s">
        <v>730</v>
      </c>
      <c r="C312" s="134" t="s">
        <v>731</v>
      </c>
      <c r="D312" s="69" t="s">
        <v>38</v>
      </c>
      <c r="E312" s="69" t="s">
        <v>116</v>
      </c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</row>
    <row r="313" spans="1:18" ht="18">
      <c r="A313" s="134" t="s">
        <v>708</v>
      </c>
      <c r="B313" s="134" t="s">
        <v>732</v>
      </c>
      <c r="C313" s="134" t="s">
        <v>733</v>
      </c>
      <c r="D313" s="69" t="s">
        <v>38</v>
      </c>
      <c r="E313" s="69" t="s">
        <v>116</v>
      </c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</row>
    <row r="314" spans="1:18" ht="18">
      <c r="A314" s="134" t="s">
        <v>708</v>
      </c>
      <c r="B314" s="134" t="s">
        <v>734</v>
      </c>
      <c r="C314" s="134" t="s">
        <v>735</v>
      </c>
      <c r="D314" s="69" t="s">
        <v>38</v>
      </c>
      <c r="E314" s="69" t="s">
        <v>116</v>
      </c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</row>
    <row r="315" spans="1:18" ht="18">
      <c r="A315" s="134" t="s">
        <v>708</v>
      </c>
      <c r="B315" s="134" t="s">
        <v>736</v>
      </c>
      <c r="C315" s="134" t="s">
        <v>737</v>
      </c>
      <c r="D315" s="69" t="s">
        <v>38</v>
      </c>
      <c r="E315" s="69" t="s">
        <v>116</v>
      </c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</row>
    <row r="316" spans="1:18" ht="18">
      <c r="A316" s="134" t="s">
        <v>708</v>
      </c>
      <c r="B316" s="134" t="s">
        <v>738</v>
      </c>
      <c r="C316" s="134" t="s">
        <v>393</v>
      </c>
      <c r="D316" s="69" t="s">
        <v>38</v>
      </c>
      <c r="E316" s="69" t="s">
        <v>116</v>
      </c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</row>
    <row r="317" spans="1:18" ht="18">
      <c r="A317" s="135" t="s">
        <v>708</v>
      </c>
      <c r="B317" s="135" t="s">
        <v>739</v>
      </c>
      <c r="C317" s="135" t="s">
        <v>740</v>
      </c>
      <c r="D317" s="70" t="s">
        <v>38</v>
      </c>
      <c r="E317" s="70" t="s">
        <v>116</v>
      </c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</row>
    <row r="318" spans="1:18">
      <c r="A318" s="32"/>
      <c r="B318" s="33">
        <f>COUNTA(B301:B317)</f>
        <v>17</v>
      </c>
      <c r="C318" s="129"/>
      <c r="D318" s="33">
        <f t="shared" ref="D318:R318" si="11">COUNTIF(D301:D317,"Yes")</f>
        <v>0</v>
      </c>
      <c r="E318" s="33">
        <f t="shared" si="11"/>
        <v>0</v>
      </c>
      <c r="F318" s="33">
        <f t="shared" si="11"/>
        <v>0</v>
      </c>
      <c r="G318" s="33">
        <f t="shared" si="11"/>
        <v>0</v>
      </c>
      <c r="H318" s="33">
        <f t="shared" si="11"/>
        <v>0</v>
      </c>
      <c r="I318" s="33">
        <f t="shared" si="11"/>
        <v>0</v>
      </c>
      <c r="J318" s="33">
        <f t="shared" si="11"/>
        <v>0</v>
      </c>
      <c r="K318" s="33">
        <f t="shared" si="11"/>
        <v>0</v>
      </c>
      <c r="L318" s="33">
        <f t="shared" si="11"/>
        <v>0</v>
      </c>
      <c r="M318" s="33">
        <f t="shared" si="11"/>
        <v>0</v>
      </c>
      <c r="N318" s="33">
        <f t="shared" si="11"/>
        <v>0</v>
      </c>
      <c r="O318" s="33">
        <f t="shared" si="11"/>
        <v>0</v>
      </c>
      <c r="P318" s="33">
        <f t="shared" si="11"/>
        <v>0</v>
      </c>
      <c r="Q318" s="33">
        <f t="shared" si="11"/>
        <v>0</v>
      </c>
      <c r="R318" s="33">
        <f t="shared" si="11"/>
        <v>0</v>
      </c>
    </row>
    <row r="319" spans="1:18">
      <c r="A319" s="47"/>
      <c r="B319" s="47"/>
      <c r="C319" s="88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</row>
    <row r="320" spans="1:18">
      <c r="A320" s="134" t="s">
        <v>741</v>
      </c>
      <c r="B320" s="134" t="s">
        <v>742</v>
      </c>
      <c r="C320" s="134" t="s">
        <v>743</v>
      </c>
      <c r="D320" s="69" t="s">
        <v>38</v>
      </c>
      <c r="E320" s="69" t="s">
        <v>116</v>
      </c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</row>
    <row r="321" spans="1:18">
      <c r="A321" s="134" t="s">
        <v>741</v>
      </c>
      <c r="B321" s="134" t="s">
        <v>744</v>
      </c>
      <c r="C321" s="134" t="s">
        <v>697</v>
      </c>
      <c r="D321" s="69" t="s">
        <v>38</v>
      </c>
      <c r="E321" s="69" t="s">
        <v>116</v>
      </c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</row>
    <row r="322" spans="1:18">
      <c r="A322" s="134" t="s">
        <v>741</v>
      </c>
      <c r="B322" s="134" t="s">
        <v>745</v>
      </c>
      <c r="C322" s="134" t="s">
        <v>746</v>
      </c>
      <c r="D322" s="69" t="s">
        <v>38</v>
      </c>
      <c r="E322" s="69" t="s">
        <v>116</v>
      </c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</row>
    <row r="323" spans="1:18">
      <c r="A323" s="134" t="s">
        <v>741</v>
      </c>
      <c r="B323" s="134" t="s">
        <v>747</v>
      </c>
      <c r="C323" s="134" t="s">
        <v>748</v>
      </c>
      <c r="D323" s="69" t="s">
        <v>38</v>
      </c>
      <c r="E323" s="69" t="s">
        <v>116</v>
      </c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</row>
    <row r="324" spans="1:18">
      <c r="A324" s="134" t="s">
        <v>741</v>
      </c>
      <c r="B324" s="134" t="s">
        <v>749</v>
      </c>
      <c r="C324" s="134" t="s">
        <v>750</v>
      </c>
      <c r="D324" s="69" t="s">
        <v>38</v>
      </c>
      <c r="E324" s="69" t="s">
        <v>116</v>
      </c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</row>
    <row r="325" spans="1:18">
      <c r="A325" s="134" t="s">
        <v>741</v>
      </c>
      <c r="B325" s="134" t="s">
        <v>751</v>
      </c>
      <c r="C325" s="134" t="s">
        <v>752</v>
      </c>
      <c r="D325" s="69" t="s">
        <v>38</v>
      </c>
      <c r="E325" s="69" t="s">
        <v>116</v>
      </c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</row>
    <row r="326" spans="1:18">
      <c r="A326" s="134" t="s">
        <v>741</v>
      </c>
      <c r="B326" s="134" t="s">
        <v>753</v>
      </c>
      <c r="C326" s="134" t="s">
        <v>754</v>
      </c>
      <c r="D326" s="69" t="s">
        <v>38</v>
      </c>
      <c r="E326" s="69" t="s">
        <v>116</v>
      </c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</row>
    <row r="327" spans="1:18">
      <c r="A327" s="134" t="s">
        <v>741</v>
      </c>
      <c r="B327" s="134" t="s">
        <v>755</v>
      </c>
      <c r="C327" s="134" t="s">
        <v>756</v>
      </c>
      <c r="D327" s="69" t="s">
        <v>38</v>
      </c>
      <c r="E327" s="69" t="s">
        <v>116</v>
      </c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</row>
    <row r="328" spans="1:18">
      <c r="A328" s="134" t="s">
        <v>741</v>
      </c>
      <c r="B328" s="134" t="s">
        <v>757</v>
      </c>
      <c r="C328" s="134" t="s">
        <v>758</v>
      </c>
      <c r="D328" s="69" t="s">
        <v>38</v>
      </c>
      <c r="E328" s="69" t="s">
        <v>116</v>
      </c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</row>
    <row r="329" spans="1:18">
      <c r="A329" s="134" t="s">
        <v>741</v>
      </c>
      <c r="B329" s="134" t="s">
        <v>759</v>
      </c>
      <c r="C329" s="134" t="s">
        <v>760</v>
      </c>
      <c r="D329" s="69" t="s">
        <v>38</v>
      </c>
      <c r="E329" s="69" t="s">
        <v>116</v>
      </c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</row>
    <row r="330" spans="1:18">
      <c r="A330" s="134" t="s">
        <v>741</v>
      </c>
      <c r="B330" s="134" t="s">
        <v>761</v>
      </c>
      <c r="C330" s="134" t="s">
        <v>762</v>
      </c>
      <c r="D330" s="69" t="s">
        <v>38</v>
      </c>
      <c r="E330" s="69" t="s">
        <v>116</v>
      </c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</row>
    <row r="331" spans="1:18">
      <c r="A331" s="134" t="s">
        <v>741</v>
      </c>
      <c r="B331" s="134" t="s">
        <v>763</v>
      </c>
      <c r="C331" s="134" t="s">
        <v>764</v>
      </c>
      <c r="D331" s="69" t="s">
        <v>38</v>
      </c>
      <c r="E331" s="69" t="s">
        <v>116</v>
      </c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</row>
    <row r="332" spans="1:18">
      <c r="A332" s="134" t="s">
        <v>741</v>
      </c>
      <c r="B332" s="134" t="s">
        <v>765</v>
      </c>
      <c r="C332" s="134" t="s">
        <v>766</v>
      </c>
      <c r="D332" s="69" t="s">
        <v>38</v>
      </c>
      <c r="E332" s="69" t="s">
        <v>116</v>
      </c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</row>
    <row r="333" spans="1:18">
      <c r="A333" s="134" t="s">
        <v>741</v>
      </c>
      <c r="B333" s="134" t="s">
        <v>767</v>
      </c>
      <c r="C333" s="134" t="s">
        <v>768</v>
      </c>
      <c r="D333" s="69" t="s">
        <v>38</v>
      </c>
      <c r="E333" s="69" t="s">
        <v>116</v>
      </c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</row>
    <row r="334" spans="1:18">
      <c r="A334" s="134" t="s">
        <v>741</v>
      </c>
      <c r="B334" s="134" t="s">
        <v>769</v>
      </c>
      <c r="C334" s="134" t="s">
        <v>770</v>
      </c>
      <c r="D334" s="69" t="s">
        <v>38</v>
      </c>
      <c r="E334" s="69" t="s">
        <v>116</v>
      </c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</row>
    <row r="335" spans="1:18">
      <c r="A335" s="134" t="s">
        <v>741</v>
      </c>
      <c r="B335" s="134" t="s">
        <v>771</v>
      </c>
      <c r="C335" s="134" t="s">
        <v>772</v>
      </c>
      <c r="D335" s="69" t="s">
        <v>38</v>
      </c>
      <c r="E335" s="69" t="s">
        <v>116</v>
      </c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</row>
    <row r="336" spans="1:18">
      <c r="A336" s="134" t="s">
        <v>741</v>
      </c>
      <c r="B336" s="134" t="s">
        <v>773</v>
      </c>
      <c r="C336" s="134" t="s">
        <v>774</v>
      </c>
      <c r="D336" s="69" t="s">
        <v>38</v>
      </c>
      <c r="E336" s="69" t="s">
        <v>116</v>
      </c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</row>
    <row r="337" spans="1:18">
      <c r="A337" s="134" t="s">
        <v>741</v>
      </c>
      <c r="B337" s="134" t="s">
        <v>775</v>
      </c>
      <c r="C337" s="134" t="s">
        <v>776</v>
      </c>
      <c r="D337" s="69" t="s">
        <v>38</v>
      </c>
      <c r="E337" s="69" t="s">
        <v>116</v>
      </c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</row>
    <row r="338" spans="1:18">
      <c r="A338" s="134" t="s">
        <v>741</v>
      </c>
      <c r="B338" s="134" t="s">
        <v>777</v>
      </c>
      <c r="C338" s="134" t="s">
        <v>778</v>
      </c>
      <c r="D338" s="69" t="s">
        <v>38</v>
      </c>
      <c r="E338" s="69" t="s">
        <v>116</v>
      </c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</row>
    <row r="339" spans="1:18">
      <c r="A339" s="134" t="s">
        <v>741</v>
      </c>
      <c r="B339" s="134" t="s">
        <v>779</v>
      </c>
      <c r="C339" s="134" t="s">
        <v>780</v>
      </c>
      <c r="D339" s="69" t="s">
        <v>38</v>
      </c>
      <c r="E339" s="69" t="s">
        <v>116</v>
      </c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</row>
    <row r="340" spans="1:18">
      <c r="A340" s="134" t="s">
        <v>741</v>
      </c>
      <c r="B340" s="134" t="s">
        <v>781</v>
      </c>
      <c r="C340" s="134" t="s">
        <v>782</v>
      </c>
      <c r="D340" s="69" t="s">
        <v>38</v>
      </c>
      <c r="E340" s="69" t="s">
        <v>116</v>
      </c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</row>
    <row r="341" spans="1:18">
      <c r="A341" s="134" t="s">
        <v>741</v>
      </c>
      <c r="B341" s="134" t="s">
        <v>783</v>
      </c>
      <c r="C341" s="134" t="s">
        <v>180</v>
      </c>
      <c r="D341" s="69" t="s">
        <v>38</v>
      </c>
      <c r="E341" s="69" t="s">
        <v>116</v>
      </c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</row>
    <row r="342" spans="1:18">
      <c r="A342" s="134" t="s">
        <v>741</v>
      </c>
      <c r="B342" s="134" t="s">
        <v>784</v>
      </c>
      <c r="C342" s="134" t="s">
        <v>785</v>
      </c>
      <c r="D342" s="69" t="s">
        <v>38</v>
      </c>
      <c r="E342" s="69" t="s">
        <v>116</v>
      </c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</row>
    <row r="343" spans="1:18">
      <c r="A343" s="134" t="s">
        <v>741</v>
      </c>
      <c r="B343" s="134" t="s">
        <v>786</v>
      </c>
      <c r="C343" s="134" t="s">
        <v>787</v>
      </c>
      <c r="D343" s="69" t="s">
        <v>38</v>
      </c>
      <c r="E343" s="69" t="s">
        <v>116</v>
      </c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</row>
    <row r="344" spans="1:18">
      <c r="A344" s="134" t="s">
        <v>741</v>
      </c>
      <c r="B344" s="134" t="s">
        <v>788</v>
      </c>
      <c r="C344" s="134" t="s">
        <v>789</v>
      </c>
      <c r="D344" s="69" t="s">
        <v>38</v>
      </c>
      <c r="E344" s="69" t="s">
        <v>116</v>
      </c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</row>
    <row r="345" spans="1:18">
      <c r="A345" s="134" t="s">
        <v>741</v>
      </c>
      <c r="B345" s="134" t="s">
        <v>790</v>
      </c>
      <c r="C345" s="134" t="s">
        <v>791</v>
      </c>
      <c r="D345" s="69" t="s">
        <v>38</v>
      </c>
      <c r="E345" s="69" t="s">
        <v>116</v>
      </c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</row>
    <row r="346" spans="1:18">
      <c r="A346" s="134" t="s">
        <v>741</v>
      </c>
      <c r="B346" s="134" t="s">
        <v>792</v>
      </c>
      <c r="C346" s="134" t="s">
        <v>793</v>
      </c>
      <c r="D346" s="69" t="s">
        <v>38</v>
      </c>
      <c r="E346" s="69" t="s">
        <v>116</v>
      </c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</row>
    <row r="347" spans="1:18">
      <c r="A347" s="134" t="s">
        <v>741</v>
      </c>
      <c r="B347" s="134" t="s">
        <v>794</v>
      </c>
      <c r="C347" s="134" t="s">
        <v>795</v>
      </c>
      <c r="D347" s="69" t="s">
        <v>38</v>
      </c>
      <c r="E347" s="69" t="s">
        <v>116</v>
      </c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</row>
    <row r="348" spans="1:18">
      <c r="A348" s="134" t="s">
        <v>741</v>
      </c>
      <c r="B348" s="134" t="s">
        <v>796</v>
      </c>
      <c r="C348" s="134" t="s">
        <v>797</v>
      </c>
      <c r="D348" s="69" t="s">
        <v>38</v>
      </c>
      <c r="E348" s="69" t="s">
        <v>116</v>
      </c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</row>
    <row r="349" spans="1:18">
      <c r="A349" s="134" t="s">
        <v>741</v>
      </c>
      <c r="B349" s="134" t="s">
        <v>798</v>
      </c>
      <c r="C349" s="134" t="s">
        <v>318</v>
      </c>
      <c r="D349" s="69" t="s">
        <v>38</v>
      </c>
      <c r="E349" s="69" t="s">
        <v>116</v>
      </c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</row>
    <row r="350" spans="1:18">
      <c r="A350" s="134" t="s">
        <v>741</v>
      </c>
      <c r="B350" s="134" t="s">
        <v>799</v>
      </c>
      <c r="C350" s="134" t="s">
        <v>800</v>
      </c>
      <c r="D350" s="69" t="s">
        <v>38</v>
      </c>
      <c r="E350" s="69" t="s">
        <v>116</v>
      </c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</row>
    <row r="351" spans="1:18">
      <c r="A351" s="134" t="s">
        <v>741</v>
      </c>
      <c r="B351" s="134" t="s">
        <v>801</v>
      </c>
      <c r="C351" s="134" t="s">
        <v>802</v>
      </c>
      <c r="D351" s="69" t="s">
        <v>38</v>
      </c>
      <c r="E351" s="69" t="s">
        <v>116</v>
      </c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</row>
    <row r="352" spans="1:18">
      <c r="A352" s="134" t="s">
        <v>741</v>
      </c>
      <c r="B352" s="134" t="s">
        <v>803</v>
      </c>
      <c r="C352" s="134" t="s">
        <v>804</v>
      </c>
      <c r="D352" s="69" t="s">
        <v>38</v>
      </c>
      <c r="E352" s="69" t="s">
        <v>116</v>
      </c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</row>
    <row r="353" spans="1:18">
      <c r="A353" s="134" t="s">
        <v>741</v>
      </c>
      <c r="B353" s="134" t="s">
        <v>805</v>
      </c>
      <c r="C353" s="134" t="s">
        <v>806</v>
      </c>
      <c r="D353" s="69" t="s">
        <v>38</v>
      </c>
      <c r="E353" s="69" t="s">
        <v>116</v>
      </c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</row>
    <row r="354" spans="1:18">
      <c r="A354" s="134" t="s">
        <v>741</v>
      </c>
      <c r="B354" s="134" t="s">
        <v>807</v>
      </c>
      <c r="C354" s="134" t="s">
        <v>808</v>
      </c>
      <c r="D354" s="69" t="s">
        <v>38</v>
      </c>
      <c r="E354" s="69" t="s">
        <v>116</v>
      </c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</row>
    <row r="355" spans="1:18">
      <c r="A355" s="134" t="s">
        <v>741</v>
      </c>
      <c r="B355" s="134" t="s">
        <v>809</v>
      </c>
      <c r="C355" s="134" t="s">
        <v>810</v>
      </c>
      <c r="D355" s="69" t="s">
        <v>38</v>
      </c>
      <c r="E355" s="69" t="s">
        <v>116</v>
      </c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</row>
    <row r="356" spans="1:18">
      <c r="A356" s="134" t="s">
        <v>741</v>
      </c>
      <c r="B356" s="134" t="s">
        <v>811</v>
      </c>
      <c r="C356" s="134" t="s">
        <v>812</v>
      </c>
      <c r="D356" s="69" t="s">
        <v>38</v>
      </c>
      <c r="E356" s="69" t="s">
        <v>116</v>
      </c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</row>
    <row r="357" spans="1:18">
      <c r="A357" s="134" t="s">
        <v>741</v>
      </c>
      <c r="B357" s="134" t="s">
        <v>813</v>
      </c>
      <c r="C357" s="134" t="s">
        <v>814</v>
      </c>
      <c r="D357" s="69" t="s">
        <v>38</v>
      </c>
      <c r="E357" s="69" t="s">
        <v>116</v>
      </c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</row>
    <row r="358" spans="1:18">
      <c r="A358" s="134" t="s">
        <v>741</v>
      </c>
      <c r="B358" s="134" t="s">
        <v>815</v>
      </c>
      <c r="C358" s="134" t="s">
        <v>816</v>
      </c>
      <c r="D358" s="69" t="s">
        <v>38</v>
      </c>
      <c r="E358" s="69" t="s">
        <v>116</v>
      </c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</row>
    <row r="359" spans="1:18">
      <c r="A359" s="134" t="s">
        <v>741</v>
      </c>
      <c r="B359" s="134" t="s">
        <v>817</v>
      </c>
      <c r="C359" s="134" t="s">
        <v>818</v>
      </c>
      <c r="D359" s="69" t="s">
        <v>38</v>
      </c>
      <c r="E359" s="69" t="s">
        <v>116</v>
      </c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</row>
    <row r="360" spans="1:18">
      <c r="A360" s="135" t="s">
        <v>741</v>
      </c>
      <c r="B360" s="135" t="s">
        <v>819</v>
      </c>
      <c r="C360" s="135" t="s">
        <v>820</v>
      </c>
      <c r="D360" s="70" t="s">
        <v>38</v>
      </c>
      <c r="E360" s="70" t="s">
        <v>116</v>
      </c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</row>
    <row r="361" spans="1:18">
      <c r="A361" s="32"/>
      <c r="B361" s="33">
        <f>COUNTA(B320:B360)</f>
        <v>41</v>
      </c>
      <c r="C361" s="129"/>
      <c r="D361" s="33">
        <f t="shared" ref="D361:R361" si="12">COUNTIF(D320:D360,"Yes")</f>
        <v>0</v>
      </c>
      <c r="E361" s="33">
        <f t="shared" si="12"/>
        <v>0</v>
      </c>
      <c r="F361" s="33">
        <f t="shared" si="12"/>
        <v>0</v>
      </c>
      <c r="G361" s="33">
        <f t="shared" si="12"/>
        <v>0</v>
      </c>
      <c r="H361" s="33">
        <f t="shared" si="12"/>
        <v>0</v>
      </c>
      <c r="I361" s="33">
        <f t="shared" si="12"/>
        <v>0</v>
      </c>
      <c r="J361" s="33">
        <f t="shared" si="12"/>
        <v>0</v>
      </c>
      <c r="K361" s="33">
        <f t="shared" si="12"/>
        <v>0</v>
      </c>
      <c r="L361" s="33">
        <f t="shared" si="12"/>
        <v>0</v>
      </c>
      <c r="M361" s="33">
        <f t="shared" si="12"/>
        <v>0</v>
      </c>
      <c r="N361" s="33">
        <f t="shared" si="12"/>
        <v>0</v>
      </c>
      <c r="O361" s="33">
        <f t="shared" si="12"/>
        <v>0</v>
      </c>
      <c r="P361" s="33">
        <f t="shared" si="12"/>
        <v>0</v>
      </c>
      <c r="Q361" s="33">
        <f t="shared" si="12"/>
        <v>0</v>
      </c>
      <c r="R361" s="33">
        <f t="shared" si="12"/>
        <v>0</v>
      </c>
    </row>
    <row r="362" spans="1:18">
      <c r="A362" s="47"/>
      <c r="B362" s="47"/>
      <c r="C362" s="88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</row>
    <row r="363" spans="1:18" ht="18">
      <c r="A363" s="134" t="s">
        <v>821</v>
      </c>
      <c r="B363" s="134" t="s">
        <v>822</v>
      </c>
      <c r="C363" s="134" t="s">
        <v>823</v>
      </c>
      <c r="D363" s="69" t="s">
        <v>38</v>
      </c>
      <c r="E363" s="69" t="s">
        <v>116</v>
      </c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</row>
    <row r="364" spans="1:18" ht="18">
      <c r="A364" s="134" t="s">
        <v>821</v>
      </c>
      <c r="B364" s="134" t="s">
        <v>824</v>
      </c>
      <c r="C364" s="134" t="s">
        <v>825</v>
      </c>
      <c r="D364" s="69" t="s">
        <v>38</v>
      </c>
      <c r="E364" s="69" t="s">
        <v>116</v>
      </c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</row>
    <row r="365" spans="1:18" ht="18">
      <c r="A365" s="134" t="s">
        <v>821</v>
      </c>
      <c r="B365" s="134" t="s">
        <v>826</v>
      </c>
      <c r="C365" s="134" t="s">
        <v>827</v>
      </c>
      <c r="D365" s="69" t="s">
        <v>38</v>
      </c>
      <c r="E365" s="69" t="s">
        <v>116</v>
      </c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</row>
    <row r="366" spans="1:18" ht="18">
      <c r="A366" s="134" t="s">
        <v>821</v>
      </c>
      <c r="B366" s="134" t="s">
        <v>828</v>
      </c>
      <c r="C366" s="134" t="s">
        <v>829</v>
      </c>
      <c r="D366" s="69" t="s">
        <v>38</v>
      </c>
      <c r="E366" s="69" t="s">
        <v>116</v>
      </c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</row>
    <row r="367" spans="1:18" ht="18">
      <c r="A367" s="134" t="s">
        <v>821</v>
      </c>
      <c r="B367" s="134" t="s">
        <v>830</v>
      </c>
      <c r="C367" s="134" t="s">
        <v>831</v>
      </c>
      <c r="D367" s="69" t="s">
        <v>38</v>
      </c>
      <c r="E367" s="69" t="s">
        <v>116</v>
      </c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</row>
    <row r="368" spans="1:18" ht="18">
      <c r="A368" s="134" t="s">
        <v>821</v>
      </c>
      <c r="B368" s="134" t="s">
        <v>832</v>
      </c>
      <c r="C368" s="134" t="s">
        <v>833</v>
      </c>
      <c r="D368" s="69" t="s">
        <v>38</v>
      </c>
      <c r="E368" s="69" t="s">
        <v>116</v>
      </c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</row>
    <row r="369" spans="1:18" ht="18">
      <c r="A369" s="134" t="s">
        <v>821</v>
      </c>
      <c r="B369" s="134" t="s">
        <v>834</v>
      </c>
      <c r="C369" s="134" t="s">
        <v>835</v>
      </c>
      <c r="D369" s="69" t="s">
        <v>38</v>
      </c>
      <c r="E369" s="69" t="s">
        <v>116</v>
      </c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</row>
    <row r="370" spans="1:18" ht="18">
      <c r="A370" s="134" t="s">
        <v>821</v>
      </c>
      <c r="B370" s="134" t="s">
        <v>836</v>
      </c>
      <c r="C370" s="134" t="s">
        <v>837</v>
      </c>
      <c r="D370" s="69" t="s">
        <v>38</v>
      </c>
      <c r="E370" s="69" t="s">
        <v>116</v>
      </c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</row>
    <row r="371" spans="1:18" ht="18">
      <c r="A371" s="134" t="s">
        <v>821</v>
      </c>
      <c r="B371" s="134" t="s">
        <v>838</v>
      </c>
      <c r="C371" s="134" t="s">
        <v>839</v>
      </c>
      <c r="D371" s="69" t="s">
        <v>38</v>
      </c>
      <c r="E371" s="69" t="s">
        <v>116</v>
      </c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</row>
    <row r="372" spans="1:18" ht="18">
      <c r="A372" s="134" t="s">
        <v>821</v>
      </c>
      <c r="B372" s="134" t="s">
        <v>840</v>
      </c>
      <c r="C372" s="134" t="s">
        <v>841</v>
      </c>
      <c r="D372" s="69" t="s">
        <v>38</v>
      </c>
      <c r="E372" s="69" t="s">
        <v>116</v>
      </c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</row>
    <row r="373" spans="1:18" ht="18">
      <c r="A373" s="134" t="s">
        <v>821</v>
      </c>
      <c r="B373" s="134" t="s">
        <v>842</v>
      </c>
      <c r="C373" s="134" t="s">
        <v>843</v>
      </c>
      <c r="D373" s="69" t="s">
        <v>38</v>
      </c>
      <c r="E373" s="69" t="s">
        <v>116</v>
      </c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</row>
    <row r="374" spans="1:18" ht="18">
      <c r="A374" s="134" t="s">
        <v>821</v>
      </c>
      <c r="B374" s="134" t="s">
        <v>844</v>
      </c>
      <c r="C374" s="134" t="s">
        <v>845</v>
      </c>
      <c r="D374" s="69" t="s">
        <v>38</v>
      </c>
      <c r="E374" s="69" t="s">
        <v>116</v>
      </c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</row>
    <row r="375" spans="1:18" ht="18">
      <c r="A375" s="134" t="s">
        <v>821</v>
      </c>
      <c r="B375" s="134" t="s">
        <v>846</v>
      </c>
      <c r="C375" s="134" t="s">
        <v>847</v>
      </c>
      <c r="D375" s="69" t="s">
        <v>38</v>
      </c>
      <c r="E375" s="69" t="s">
        <v>116</v>
      </c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</row>
    <row r="376" spans="1:18" ht="18">
      <c r="A376" s="134" t="s">
        <v>821</v>
      </c>
      <c r="B376" s="134" t="s">
        <v>848</v>
      </c>
      <c r="C376" s="134" t="s">
        <v>849</v>
      </c>
      <c r="D376" s="69" t="s">
        <v>38</v>
      </c>
      <c r="E376" s="69" t="s">
        <v>116</v>
      </c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</row>
    <row r="377" spans="1:18" ht="18">
      <c r="A377" s="134" t="s">
        <v>821</v>
      </c>
      <c r="B377" s="134" t="s">
        <v>850</v>
      </c>
      <c r="C377" s="134" t="s">
        <v>851</v>
      </c>
      <c r="D377" s="69" t="s">
        <v>38</v>
      </c>
      <c r="E377" s="69" t="s">
        <v>116</v>
      </c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</row>
    <row r="378" spans="1:18" ht="18">
      <c r="A378" s="134" t="s">
        <v>821</v>
      </c>
      <c r="B378" s="134" t="s">
        <v>852</v>
      </c>
      <c r="C378" s="134" t="s">
        <v>853</v>
      </c>
      <c r="D378" s="69" t="s">
        <v>38</v>
      </c>
      <c r="E378" s="69" t="s">
        <v>116</v>
      </c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</row>
    <row r="379" spans="1:18" ht="18">
      <c r="A379" s="134" t="s">
        <v>821</v>
      </c>
      <c r="B379" s="134" t="s">
        <v>854</v>
      </c>
      <c r="C379" s="134" t="s">
        <v>855</v>
      </c>
      <c r="D379" s="69" t="s">
        <v>38</v>
      </c>
      <c r="E379" s="69" t="s">
        <v>116</v>
      </c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</row>
    <row r="380" spans="1:18" ht="18">
      <c r="A380" s="134" t="s">
        <v>821</v>
      </c>
      <c r="B380" s="134" t="s">
        <v>856</v>
      </c>
      <c r="C380" s="134" t="s">
        <v>857</v>
      </c>
      <c r="D380" s="69" t="s">
        <v>38</v>
      </c>
      <c r="E380" s="69" t="s">
        <v>116</v>
      </c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</row>
    <row r="381" spans="1:18" ht="18">
      <c r="A381" s="134" t="s">
        <v>821</v>
      </c>
      <c r="B381" s="134" t="s">
        <v>858</v>
      </c>
      <c r="C381" s="134" t="s">
        <v>859</v>
      </c>
      <c r="D381" s="69" t="s">
        <v>38</v>
      </c>
      <c r="E381" s="69" t="s">
        <v>116</v>
      </c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</row>
    <row r="382" spans="1:18" ht="18">
      <c r="A382" s="134" t="s">
        <v>821</v>
      </c>
      <c r="B382" s="134" t="s">
        <v>860</v>
      </c>
      <c r="C382" s="134" t="s">
        <v>861</v>
      </c>
      <c r="D382" s="69" t="s">
        <v>38</v>
      </c>
      <c r="E382" s="69" t="s">
        <v>116</v>
      </c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</row>
    <row r="383" spans="1:18" ht="18">
      <c r="A383" s="134" t="s">
        <v>821</v>
      </c>
      <c r="B383" s="134" t="s">
        <v>862</v>
      </c>
      <c r="C383" s="134" t="s">
        <v>863</v>
      </c>
      <c r="D383" s="69" t="s">
        <v>38</v>
      </c>
      <c r="E383" s="69" t="s">
        <v>116</v>
      </c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</row>
    <row r="384" spans="1:18" ht="18">
      <c r="A384" s="134" t="s">
        <v>821</v>
      </c>
      <c r="B384" s="134" t="s">
        <v>864</v>
      </c>
      <c r="C384" s="134" t="s">
        <v>865</v>
      </c>
      <c r="D384" s="69" t="s">
        <v>38</v>
      </c>
      <c r="E384" s="69" t="s">
        <v>116</v>
      </c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</row>
    <row r="385" spans="1:18" ht="18">
      <c r="A385" s="134" t="s">
        <v>821</v>
      </c>
      <c r="B385" s="134" t="s">
        <v>866</v>
      </c>
      <c r="C385" s="134" t="s">
        <v>867</v>
      </c>
      <c r="D385" s="69" t="s">
        <v>38</v>
      </c>
      <c r="E385" s="69" t="s">
        <v>116</v>
      </c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</row>
    <row r="386" spans="1:18" ht="18">
      <c r="A386" s="134" t="s">
        <v>821</v>
      </c>
      <c r="B386" s="134" t="s">
        <v>868</v>
      </c>
      <c r="C386" s="134" t="s">
        <v>869</v>
      </c>
      <c r="D386" s="69" t="s">
        <v>38</v>
      </c>
      <c r="E386" s="69" t="s">
        <v>116</v>
      </c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</row>
    <row r="387" spans="1:18" ht="18">
      <c r="A387" s="134" t="s">
        <v>821</v>
      </c>
      <c r="B387" s="134" t="s">
        <v>870</v>
      </c>
      <c r="C387" s="134" t="s">
        <v>871</v>
      </c>
      <c r="D387" s="69" t="s">
        <v>38</v>
      </c>
      <c r="E387" s="69" t="s">
        <v>116</v>
      </c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</row>
    <row r="388" spans="1:18" ht="18">
      <c r="A388" s="134" t="s">
        <v>821</v>
      </c>
      <c r="B388" s="134" t="s">
        <v>872</v>
      </c>
      <c r="C388" s="134" t="s">
        <v>629</v>
      </c>
      <c r="D388" s="69" t="s">
        <v>38</v>
      </c>
      <c r="E388" s="69" t="s">
        <v>116</v>
      </c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</row>
    <row r="389" spans="1:18" ht="18">
      <c r="A389" s="134" t="s">
        <v>821</v>
      </c>
      <c r="B389" s="134" t="s">
        <v>873</v>
      </c>
      <c r="C389" s="134" t="s">
        <v>874</v>
      </c>
      <c r="D389" s="69" t="s">
        <v>38</v>
      </c>
      <c r="E389" s="69" t="s">
        <v>116</v>
      </c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</row>
    <row r="390" spans="1:18" ht="18">
      <c r="A390" s="134" t="s">
        <v>821</v>
      </c>
      <c r="B390" s="134" t="s">
        <v>875</v>
      </c>
      <c r="C390" s="134" t="s">
        <v>876</v>
      </c>
      <c r="D390" s="69" t="s">
        <v>38</v>
      </c>
      <c r="E390" s="69" t="s">
        <v>116</v>
      </c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</row>
    <row r="391" spans="1:18" ht="18">
      <c r="A391" s="134" t="s">
        <v>821</v>
      </c>
      <c r="B391" s="134" t="s">
        <v>877</v>
      </c>
      <c r="C391" s="134" t="s">
        <v>878</v>
      </c>
      <c r="D391" s="69" t="s">
        <v>38</v>
      </c>
      <c r="E391" s="69" t="s">
        <v>116</v>
      </c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</row>
    <row r="392" spans="1:18" ht="18">
      <c r="A392" s="134" t="s">
        <v>821</v>
      </c>
      <c r="B392" s="134" t="s">
        <v>879</v>
      </c>
      <c r="C392" s="134" t="s">
        <v>880</v>
      </c>
      <c r="D392" s="69" t="s">
        <v>38</v>
      </c>
      <c r="E392" s="69" t="s">
        <v>116</v>
      </c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</row>
    <row r="393" spans="1:18" ht="18">
      <c r="A393" s="134" t="s">
        <v>821</v>
      </c>
      <c r="B393" s="134" t="s">
        <v>881</v>
      </c>
      <c r="C393" s="134" t="s">
        <v>882</v>
      </c>
      <c r="D393" s="69" t="s">
        <v>38</v>
      </c>
      <c r="E393" s="69" t="s">
        <v>116</v>
      </c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</row>
    <row r="394" spans="1:18" ht="18">
      <c r="A394" s="134" t="s">
        <v>821</v>
      </c>
      <c r="B394" s="134" t="s">
        <v>883</v>
      </c>
      <c r="C394" s="134" t="s">
        <v>884</v>
      </c>
      <c r="D394" s="69" t="s">
        <v>38</v>
      </c>
      <c r="E394" s="69" t="s">
        <v>116</v>
      </c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</row>
    <row r="395" spans="1:18" ht="18">
      <c r="A395" s="134" t="s">
        <v>821</v>
      </c>
      <c r="B395" s="134" t="s">
        <v>885</v>
      </c>
      <c r="C395" s="134" t="s">
        <v>886</v>
      </c>
      <c r="D395" s="69" t="s">
        <v>38</v>
      </c>
      <c r="E395" s="69" t="s">
        <v>116</v>
      </c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</row>
    <row r="396" spans="1:18" ht="18">
      <c r="A396" s="135" t="s">
        <v>821</v>
      </c>
      <c r="B396" s="135" t="s">
        <v>887</v>
      </c>
      <c r="C396" s="135" t="s">
        <v>888</v>
      </c>
      <c r="D396" s="70" t="s">
        <v>38</v>
      </c>
      <c r="E396" s="70" t="s">
        <v>116</v>
      </c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</row>
    <row r="397" spans="1:18">
      <c r="A397" s="32"/>
      <c r="B397" s="33">
        <f>COUNTA(B363:B396)</f>
        <v>34</v>
      </c>
      <c r="C397" s="129"/>
      <c r="D397" s="33">
        <f t="shared" ref="D397:R397" si="13">COUNTIF(D363:D396,"Yes")</f>
        <v>0</v>
      </c>
      <c r="E397" s="33">
        <f t="shared" si="13"/>
        <v>0</v>
      </c>
      <c r="F397" s="33">
        <f t="shared" si="13"/>
        <v>0</v>
      </c>
      <c r="G397" s="33">
        <f t="shared" si="13"/>
        <v>0</v>
      </c>
      <c r="H397" s="33">
        <f t="shared" si="13"/>
        <v>0</v>
      </c>
      <c r="I397" s="33">
        <f t="shared" si="13"/>
        <v>0</v>
      </c>
      <c r="J397" s="33">
        <f t="shared" si="13"/>
        <v>0</v>
      </c>
      <c r="K397" s="33">
        <f t="shared" si="13"/>
        <v>0</v>
      </c>
      <c r="L397" s="33">
        <f t="shared" si="13"/>
        <v>0</v>
      </c>
      <c r="M397" s="33">
        <f t="shared" si="13"/>
        <v>0</v>
      </c>
      <c r="N397" s="33">
        <f t="shared" si="13"/>
        <v>0</v>
      </c>
      <c r="O397" s="33">
        <f t="shared" si="13"/>
        <v>0</v>
      </c>
      <c r="P397" s="33">
        <f t="shared" si="13"/>
        <v>0</v>
      </c>
      <c r="Q397" s="33">
        <f t="shared" si="13"/>
        <v>0</v>
      </c>
      <c r="R397" s="33">
        <f t="shared" si="13"/>
        <v>0</v>
      </c>
    </row>
    <row r="398" spans="1:18">
      <c r="A398" s="47"/>
      <c r="B398" s="47"/>
      <c r="C398" s="88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</row>
    <row r="399" spans="1:18">
      <c r="A399" s="134" t="s">
        <v>889</v>
      </c>
      <c r="B399" s="134" t="s">
        <v>890</v>
      </c>
      <c r="C399" s="134" t="s">
        <v>891</v>
      </c>
      <c r="D399" s="69" t="s">
        <v>38</v>
      </c>
      <c r="E399" s="69" t="s">
        <v>116</v>
      </c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</row>
    <row r="400" spans="1:18">
      <c r="A400" s="134" t="s">
        <v>889</v>
      </c>
      <c r="B400" s="134" t="s">
        <v>892</v>
      </c>
      <c r="C400" s="134" t="s">
        <v>893</v>
      </c>
      <c r="D400" s="69" t="s">
        <v>38</v>
      </c>
      <c r="E400" s="69" t="s">
        <v>116</v>
      </c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</row>
    <row r="401" spans="1:18">
      <c r="A401" s="134" t="s">
        <v>889</v>
      </c>
      <c r="B401" s="134" t="s">
        <v>894</v>
      </c>
      <c r="C401" s="134" t="s">
        <v>895</v>
      </c>
      <c r="D401" s="69" t="s">
        <v>38</v>
      </c>
      <c r="E401" s="69" t="s">
        <v>116</v>
      </c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</row>
    <row r="402" spans="1:18">
      <c r="A402" s="134" t="s">
        <v>889</v>
      </c>
      <c r="B402" s="134" t="s">
        <v>896</v>
      </c>
      <c r="C402" s="134" t="s">
        <v>897</v>
      </c>
      <c r="D402" s="69" t="s">
        <v>38</v>
      </c>
      <c r="E402" s="69" t="s">
        <v>116</v>
      </c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</row>
    <row r="403" spans="1:18">
      <c r="A403" s="134" t="s">
        <v>889</v>
      </c>
      <c r="B403" s="134" t="s">
        <v>898</v>
      </c>
      <c r="C403" s="134" t="s">
        <v>219</v>
      </c>
      <c r="D403" s="69" t="s">
        <v>38</v>
      </c>
      <c r="E403" s="69" t="s">
        <v>116</v>
      </c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</row>
    <row r="404" spans="1:18">
      <c r="A404" s="134" t="s">
        <v>889</v>
      </c>
      <c r="B404" s="134" t="s">
        <v>899</v>
      </c>
      <c r="C404" s="134" t="s">
        <v>900</v>
      </c>
      <c r="D404" s="69" t="s">
        <v>38</v>
      </c>
      <c r="E404" s="69" t="s">
        <v>116</v>
      </c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</row>
    <row r="405" spans="1:18">
      <c r="A405" s="134" t="s">
        <v>889</v>
      </c>
      <c r="B405" s="134" t="s">
        <v>901</v>
      </c>
      <c r="C405" s="134" t="s">
        <v>902</v>
      </c>
      <c r="D405" s="69" t="s">
        <v>38</v>
      </c>
      <c r="E405" s="69" t="s">
        <v>116</v>
      </c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</row>
    <row r="406" spans="1:18">
      <c r="A406" s="134" t="s">
        <v>889</v>
      </c>
      <c r="B406" s="134" t="s">
        <v>903</v>
      </c>
      <c r="C406" s="134" t="s">
        <v>904</v>
      </c>
      <c r="D406" s="69" t="s">
        <v>38</v>
      </c>
      <c r="E406" s="69" t="s">
        <v>116</v>
      </c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</row>
    <row r="407" spans="1:18">
      <c r="A407" s="134" t="s">
        <v>889</v>
      </c>
      <c r="B407" s="134" t="s">
        <v>905</v>
      </c>
      <c r="C407" s="134" t="s">
        <v>906</v>
      </c>
      <c r="D407" s="69" t="s">
        <v>38</v>
      </c>
      <c r="E407" s="69" t="s">
        <v>116</v>
      </c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</row>
    <row r="408" spans="1:18">
      <c r="A408" s="134" t="s">
        <v>889</v>
      </c>
      <c r="B408" s="134" t="s">
        <v>907</v>
      </c>
      <c r="C408" s="134" t="s">
        <v>908</v>
      </c>
      <c r="D408" s="69" t="s">
        <v>38</v>
      </c>
      <c r="E408" s="69" t="s">
        <v>116</v>
      </c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</row>
    <row r="409" spans="1:18">
      <c r="A409" s="134" t="s">
        <v>889</v>
      </c>
      <c r="B409" s="134" t="s">
        <v>909</v>
      </c>
      <c r="C409" s="134" t="s">
        <v>910</v>
      </c>
      <c r="D409" s="69" t="s">
        <v>38</v>
      </c>
      <c r="E409" s="69" t="s">
        <v>116</v>
      </c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</row>
    <row r="410" spans="1:18">
      <c r="A410" s="134" t="s">
        <v>889</v>
      </c>
      <c r="B410" s="134" t="s">
        <v>911</v>
      </c>
      <c r="C410" s="134" t="s">
        <v>912</v>
      </c>
      <c r="D410" s="69" t="s">
        <v>38</v>
      </c>
      <c r="E410" s="69" t="s">
        <v>116</v>
      </c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</row>
    <row r="411" spans="1:18">
      <c r="A411" s="134" t="s">
        <v>889</v>
      </c>
      <c r="B411" s="134" t="s">
        <v>913</v>
      </c>
      <c r="C411" s="134" t="s">
        <v>914</v>
      </c>
      <c r="D411" s="69" t="s">
        <v>38</v>
      </c>
      <c r="E411" s="69" t="s">
        <v>116</v>
      </c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</row>
    <row r="412" spans="1:18">
      <c r="A412" s="134" t="s">
        <v>889</v>
      </c>
      <c r="B412" s="134" t="s">
        <v>915</v>
      </c>
      <c r="C412" s="134" t="s">
        <v>916</v>
      </c>
      <c r="D412" s="69" t="s">
        <v>38</v>
      </c>
      <c r="E412" s="69" t="s">
        <v>116</v>
      </c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</row>
    <row r="413" spans="1:18">
      <c r="A413" s="134" t="s">
        <v>889</v>
      </c>
      <c r="B413" s="134" t="s">
        <v>917</v>
      </c>
      <c r="C413" s="134" t="s">
        <v>918</v>
      </c>
      <c r="D413" s="69" t="s">
        <v>38</v>
      </c>
      <c r="E413" s="69" t="s">
        <v>116</v>
      </c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</row>
    <row r="414" spans="1:18">
      <c r="A414" s="134" t="s">
        <v>889</v>
      </c>
      <c r="B414" s="134" t="s">
        <v>919</v>
      </c>
      <c r="C414" s="134" t="s">
        <v>920</v>
      </c>
      <c r="D414" s="69" t="s">
        <v>38</v>
      </c>
      <c r="E414" s="69" t="s">
        <v>116</v>
      </c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</row>
    <row r="415" spans="1:18">
      <c r="A415" s="134" t="s">
        <v>889</v>
      </c>
      <c r="B415" s="134" t="s">
        <v>921</v>
      </c>
      <c r="C415" s="134" t="s">
        <v>922</v>
      </c>
      <c r="D415" s="69" t="s">
        <v>38</v>
      </c>
      <c r="E415" s="69" t="s">
        <v>116</v>
      </c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</row>
    <row r="416" spans="1:18">
      <c r="A416" s="134" t="s">
        <v>889</v>
      </c>
      <c r="B416" s="134" t="s">
        <v>923</v>
      </c>
      <c r="C416" s="134" t="s">
        <v>924</v>
      </c>
      <c r="D416" s="69" t="s">
        <v>38</v>
      </c>
      <c r="E416" s="69" t="s">
        <v>116</v>
      </c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</row>
    <row r="417" spans="1:18">
      <c r="A417" s="134" t="s">
        <v>889</v>
      </c>
      <c r="B417" s="134" t="s">
        <v>925</v>
      </c>
      <c r="C417" s="134" t="s">
        <v>926</v>
      </c>
      <c r="D417" s="69" t="s">
        <v>38</v>
      </c>
      <c r="E417" s="69" t="s">
        <v>116</v>
      </c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</row>
    <row r="418" spans="1:18">
      <c r="A418" s="134" t="s">
        <v>889</v>
      </c>
      <c r="B418" s="134" t="s">
        <v>927</v>
      </c>
      <c r="C418" s="134" t="s">
        <v>928</v>
      </c>
      <c r="D418" s="69" t="s">
        <v>38</v>
      </c>
      <c r="E418" s="69" t="s">
        <v>116</v>
      </c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</row>
    <row r="419" spans="1:18">
      <c r="A419" s="134" t="s">
        <v>889</v>
      </c>
      <c r="B419" s="134" t="s">
        <v>929</v>
      </c>
      <c r="C419" s="134" t="s">
        <v>930</v>
      </c>
      <c r="D419" s="69" t="s">
        <v>38</v>
      </c>
      <c r="E419" s="69" t="s">
        <v>116</v>
      </c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</row>
    <row r="420" spans="1:18">
      <c r="A420" s="134" t="s">
        <v>889</v>
      </c>
      <c r="B420" s="134" t="s">
        <v>931</v>
      </c>
      <c r="C420" s="134" t="s">
        <v>932</v>
      </c>
      <c r="D420" s="69" t="s">
        <v>38</v>
      </c>
      <c r="E420" s="69" t="s">
        <v>116</v>
      </c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</row>
    <row r="421" spans="1:18">
      <c r="A421" s="134" t="s">
        <v>889</v>
      </c>
      <c r="B421" s="134" t="s">
        <v>933</v>
      </c>
      <c r="C421" s="134" t="s">
        <v>934</v>
      </c>
      <c r="D421" s="69" t="s">
        <v>38</v>
      </c>
      <c r="E421" s="69" t="s">
        <v>116</v>
      </c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</row>
    <row r="422" spans="1:18">
      <c r="A422" s="134" t="s">
        <v>889</v>
      </c>
      <c r="B422" s="134" t="s">
        <v>935</v>
      </c>
      <c r="C422" s="134" t="s">
        <v>936</v>
      </c>
      <c r="D422" s="69" t="s">
        <v>38</v>
      </c>
      <c r="E422" s="69" t="s">
        <v>116</v>
      </c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</row>
    <row r="423" spans="1:18">
      <c r="A423" s="134" t="s">
        <v>889</v>
      </c>
      <c r="B423" s="134" t="s">
        <v>937</v>
      </c>
      <c r="C423" s="134" t="s">
        <v>938</v>
      </c>
      <c r="D423" s="69" t="s">
        <v>38</v>
      </c>
      <c r="E423" s="69" t="s">
        <v>116</v>
      </c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</row>
    <row r="424" spans="1:18">
      <c r="A424" s="134" t="s">
        <v>889</v>
      </c>
      <c r="B424" s="134" t="s">
        <v>939</v>
      </c>
      <c r="C424" s="134" t="s">
        <v>940</v>
      </c>
      <c r="D424" s="69" t="s">
        <v>38</v>
      </c>
      <c r="E424" s="69" t="s">
        <v>116</v>
      </c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</row>
    <row r="425" spans="1:18">
      <c r="A425" s="134" t="s">
        <v>889</v>
      </c>
      <c r="B425" s="134" t="s">
        <v>941</v>
      </c>
      <c r="C425" s="134" t="s">
        <v>942</v>
      </c>
      <c r="D425" s="69" t="s">
        <v>38</v>
      </c>
      <c r="E425" s="69" t="s">
        <v>116</v>
      </c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</row>
    <row r="426" spans="1:18">
      <c r="A426" s="135" t="s">
        <v>889</v>
      </c>
      <c r="B426" s="135" t="s">
        <v>943</v>
      </c>
      <c r="C426" s="135" t="s">
        <v>944</v>
      </c>
      <c r="D426" s="70" t="s">
        <v>38</v>
      </c>
      <c r="E426" s="70" t="s">
        <v>116</v>
      </c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</row>
    <row r="427" spans="1:18">
      <c r="A427" s="32"/>
      <c r="B427" s="33">
        <f>COUNTA(B399:B426)</f>
        <v>28</v>
      </c>
      <c r="C427" s="129"/>
      <c r="D427" s="33">
        <f t="shared" ref="D427:R427" si="14">COUNTIF(D399:D426,"Yes")</f>
        <v>0</v>
      </c>
      <c r="E427" s="33">
        <f t="shared" si="14"/>
        <v>0</v>
      </c>
      <c r="F427" s="33">
        <f t="shared" si="14"/>
        <v>0</v>
      </c>
      <c r="G427" s="33">
        <f t="shared" si="14"/>
        <v>0</v>
      </c>
      <c r="H427" s="33">
        <f t="shared" si="14"/>
        <v>0</v>
      </c>
      <c r="I427" s="33">
        <f t="shared" si="14"/>
        <v>0</v>
      </c>
      <c r="J427" s="33">
        <f t="shared" si="14"/>
        <v>0</v>
      </c>
      <c r="K427" s="33">
        <f t="shared" si="14"/>
        <v>0</v>
      </c>
      <c r="L427" s="33">
        <f t="shared" si="14"/>
        <v>0</v>
      </c>
      <c r="M427" s="33">
        <f t="shared" si="14"/>
        <v>0</v>
      </c>
      <c r="N427" s="33">
        <f t="shared" si="14"/>
        <v>0</v>
      </c>
      <c r="O427" s="33">
        <f t="shared" si="14"/>
        <v>0</v>
      </c>
      <c r="P427" s="33">
        <f t="shared" si="14"/>
        <v>0</v>
      </c>
      <c r="Q427" s="33">
        <f t="shared" si="14"/>
        <v>0</v>
      </c>
      <c r="R427" s="33">
        <f t="shared" si="14"/>
        <v>0</v>
      </c>
    </row>
    <row r="428" spans="1:18">
      <c r="A428" s="47"/>
      <c r="B428" s="47"/>
      <c r="C428" s="88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</row>
    <row r="429" spans="1:18" ht="12.75" customHeight="1">
      <c r="A429" s="134" t="s">
        <v>945</v>
      </c>
      <c r="B429" s="134" t="s">
        <v>946</v>
      </c>
      <c r="C429" s="134" t="s">
        <v>947</v>
      </c>
      <c r="D429" s="69" t="s">
        <v>38</v>
      </c>
      <c r="E429" s="69" t="s">
        <v>116</v>
      </c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</row>
    <row r="430" spans="1:18" ht="12.75" customHeight="1">
      <c r="A430" s="134" t="s">
        <v>945</v>
      </c>
      <c r="B430" s="134" t="s">
        <v>948</v>
      </c>
      <c r="C430" s="134" t="s">
        <v>949</v>
      </c>
      <c r="D430" s="69" t="s">
        <v>38</v>
      </c>
      <c r="E430" s="69" t="s">
        <v>116</v>
      </c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</row>
    <row r="431" spans="1:18" ht="12.75" customHeight="1">
      <c r="A431" s="134" t="s">
        <v>945</v>
      </c>
      <c r="B431" s="134" t="s">
        <v>950</v>
      </c>
      <c r="C431" s="134" t="s">
        <v>951</v>
      </c>
      <c r="D431" s="69" t="s">
        <v>38</v>
      </c>
      <c r="E431" s="69" t="s">
        <v>116</v>
      </c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</row>
    <row r="432" spans="1:18" ht="12.75" customHeight="1">
      <c r="A432" s="134" t="s">
        <v>945</v>
      </c>
      <c r="B432" s="134" t="s">
        <v>952</v>
      </c>
      <c r="C432" s="134" t="s">
        <v>953</v>
      </c>
      <c r="D432" s="69" t="s">
        <v>38</v>
      </c>
      <c r="E432" s="69" t="s">
        <v>116</v>
      </c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</row>
    <row r="433" spans="1:18" ht="12.75" customHeight="1">
      <c r="A433" s="134" t="s">
        <v>945</v>
      </c>
      <c r="B433" s="134" t="s">
        <v>954</v>
      </c>
      <c r="C433" s="134" t="s">
        <v>955</v>
      </c>
      <c r="D433" s="69" t="s">
        <v>38</v>
      </c>
      <c r="E433" s="69" t="s">
        <v>116</v>
      </c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</row>
    <row r="434" spans="1:18" ht="12.75" customHeight="1">
      <c r="A434" s="134" t="s">
        <v>945</v>
      </c>
      <c r="B434" s="134" t="s">
        <v>956</v>
      </c>
      <c r="C434" s="134" t="s">
        <v>957</v>
      </c>
      <c r="D434" s="69" t="s">
        <v>38</v>
      </c>
      <c r="E434" s="69" t="s">
        <v>116</v>
      </c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</row>
    <row r="435" spans="1:18" ht="12.75" customHeight="1">
      <c r="A435" s="135" t="s">
        <v>945</v>
      </c>
      <c r="B435" s="135" t="s">
        <v>958</v>
      </c>
      <c r="C435" s="135" t="s">
        <v>959</v>
      </c>
      <c r="D435" s="70" t="s">
        <v>38</v>
      </c>
      <c r="E435" s="70" t="s">
        <v>116</v>
      </c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</row>
    <row r="436" spans="1:18">
      <c r="A436" s="32"/>
      <c r="B436" s="33">
        <f>COUNTA(B429:B435)</f>
        <v>7</v>
      </c>
      <c r="C436" s="129"/>
      <c r="D436" s="33">
        <f t="shared" ref="D436:R436" si="15">COUNTIF(D429:D435,"Yes")</f>
        <v>0</v>
      </c>
      <c r="E436" s="33">
        <f t="shared" si="15"/>
        <v>0</v>
      </c>
      <c r="F436" s="33">
        <f t="shared" si="15"/>
        <v>0</v>
      </c>
      <c r="G436" s="33">
        <f t="shared" si="15"/>
        <v>0</v>
      </c>
      <c r="H436" s="33">
        <f t="shared" si="15"/>
        <v>0</v>
      </c>
      <c r="I436" s="33">
        <f t="shared" si="15"/>
        <v>0</v>
      </c>
      <c r="J436" s="33">
        <f t="shared" si="15"/>
        <v>0</v>
      </c>
      <c r="K436" s="33">
        <f t="shared" si="15"/>
        <v>0</v>
      </c>
      <c r="L436" s="33">
        <f t="shared" si="15"/>
        <v>0</v>
      </c>
      <c r="M436" s="33">
        <f t="shared" si="15"/>
        <v>0</v>
      </c>
      <c r="N436" s="33">
        <f t="shared" si="15"/>
        <v>0</v>
      </c>
      <c r="O436" s="33">
        <f t="shared" si="15"/>
        <v>0</v>
      </c>
      <c r="P436" s="33">
        <f t="shared" si="15"/>
        <v>0</v>
      </c>
      <c r="Q436" s="33">
        <f t="shared" si="15"/>
        <v>0</v>
      </c>
      <c r="R436" s="33">
        <f t="shared" si="15"/>
        <v>0</v>
      </c>
    </row>
    <row r="437" spans="1:18">
      <c r="A437" s="47"/>
      <c r="B437" s="47"/>
      <c r="C437" s="88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</row>
    <row r="438" spans="1:18">
      <c r="A438" s="134" t="s">
        <v>960</v>
      </c>
      <c r="B438" s="134" t="s">
        <v>961</v>
      </c>
      <c r="C438" s="134" t="s">
        <v>962</v>
      </c>
      <c r="D438" s="69" t="s">
        <v>38</v>
      </c>
      <c r="E438" s="69" t="s">
        <v>116</v>
      </c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</row>
    <row r="439" spans="1:18">
      <c r="A439" s="134" t="s">
        <v>960</v>
      </c>
      <c r="B439" s="134" t="s">
        <v>963</v>
      </c>
      <c r="C439" s="134" t="s">
        <v>964</v>
      </c>
      <c r="D439" s="69" t="s">
        <v>38</v>
      </c>
      <c r="E439" s="69" t="s">
        <v>116</v>
      </c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</row>
    <row r="440" spans="1:18">
      <c r="A440" s="134" t="s">
        <v>960</v>
      </c>
      <c r="B440" s="134" t="s">
        <v>965</v>
      </c>
      <c r="C440" s="134" t="s">
        <v>966</v>
      </c>
      <c r="D440" s="69" t="s">
        <v>38</v>
      </c>
      <c r="E440" s="69" t="s">
        <v>116</v>
      </c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</row>
    <row r="441" spans="1:18">
      <c r="A441" s="134" t="s">
        <v>960</v>
      </c>
      <c r="B441" s="134" t="s">
        <v>967</v>
      </c>
      <c r="C441" s="134" t="s">
        <v>968</v>
      </c>
      <c r="D441" s="69" t="s">
        <v>38</v>
      </c>
      <c r="E441" s="69" t="s">
        <v>116</v>
      </c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</row>
    <row r="442" spans="1:18">
      <c r="A442" s="134" t="s">
        <v>960</v>
      </c>
      <c r="B442" s="134" t="s">
        <v>969</v>
      </c>
      <c r="C442" s="134" t="s">
        <v>970</v>
      </c>
      <c r="D442" s="69" t="s">
        <v>38</v>
      </c>
      <c r="E442" s="69" t="s">
        <v>116</v>
      </c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</row>
    <row r="443" spans="1:18">
      <c r="A443" s="134" t="s">
        <v>960</v>
      </c>
      <c r="B443" s="134" t="s">
        <v>971</v>
      </c>
      <c r="C443" s="134" t="s">
        <v>972</v>
      </c>
      <c r="D443" s="69" t="s">
        <v>38</v>
      </c>
      <c r="E443" s="69" t="s">
        <v>116</v>
      </c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</row>
    <row r="444" spans="1:18">
      <c r="A444" s="134" t="s">
        <v>960</v>
      </c>
      <c r="B444" s="134" t="s">
        <v>973</v>
      </c>
      <c r="C444" s="134" t="s">
        <v>974</v>
      </c>
      <c r="D444" s="69" t="s">
        <v>38</v>
      </c>
      <c r="E444" s="69" t="s">
        <v>116</v>
      </c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</row>
    <row r="445" spans="1:18">
      <c r="A445" s="134" t="s">
        <v>960</v>
      </c>
      <c r="B445" s="134" t="s">
        <v>975</v>
      </c>
      <c r="C445" s="134" t="s">
        <v>976</v>
      </c>
      <c r="D445" s="69" t="s">
        <v>38</v>
      </c>
      <c r="E445" s="69" t="s">
        <v>116</v>
      </c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</row>
    <row r="446" spans="1:18">
      <c r="A446" s="134" t="s">
        <v>960</v>
      </c>
      <c r="B446" s="134" t="s">
        <v>977</v>
      </c>
      <c r="C446" s="134" t="s">
        <v>978</v>
      </c>
      <c r="D446" s="69" t="s">
        <v>38</v>
      </c>
      <c r="E446" s="69" t="s">
        <v>116</v>
      </c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</row>
    <row r="447" spans="1:18">
      <c r="A447" s="134" t="s">
        <v>960</v>
      </c>
      <c r="B447" s="134" t="s">
        <v>979</v>
      </c>
      <c r="C447" s="134" t="s">
        <v>980</v>
      </c>
      <c r="D447" s="69" t="s">
        <v>38</v>
      </c>
      <c r="E447" s="69" t="s">
        <v>116</v>
      </c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</row>
    <row r="448" spans="1:18">
      <c r="A448" s="134" t="s">
        <v>960</v>
      </c>
      <c r="B448" s="134" t="s">
        <v>981</v>
      </c>
      <c r="C448" s="134" t="s">
        <v>982</v>
      </c>
      <c r="D448" s="69" t="s">
        <v>38</v>
      </c>
      <c r="E448" s="69" t="s">
        <v>116</v>
      </c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</row>
    <row r="449" spans="1:18">
      <c r="A449" s="134" t="s">
        <v>960</v>
      </c>
      <c r="B449" s="134" t="s">
        <v>983</v>
      </c>
      <c r="C449" s="134" t="s">
        <v>984</v>
      </c>
      <c r="D449" s="69" t="s">
        <v>38</v>
      </c>
      <c r="E449" s="69" t="s">
        <v>116</v>
      </c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</row>
    <row r="450" spans="1:18">
      <c r="A450" s="134" t="s">
        <v>960</v>
      </c>
      <c r="B450" s="134" t="s">
        <v>985</v>
      </c>
      <c r="C450" s="134" t="s">
        <v>986</v>
      </c>
      <c r="D450" s="69" t="s">
        <v>38</v>
      </c>
      <c r="E450" s="69" t="s">
        <v>116</v>
      </c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</row>
    <row r="451" spans="1:18">
      <c r="A451" s="134" t="s">
        <v>960</v>
      </c>
      <c r="B451" s="134" t="s">
        <v>987</v>
      </c>
      <c r="C451" s="134" t="s">
        <v>988</v>
      </c>
      <c r="D451" s="69" t="s">
        <v>38</v>
      </c>
      <c r="E451" s="69" t="s">
        <v>116</v>
      </c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</row>
    <row r="452" spans="1:18">
      <c r="A452" s="134" t="s">
        <v>960</v>
      </c>
      <c r="B452" s="134" t="s">
        <v>989</v>
      </c>
      <c r="C452" s="134" t="s">
        <v>990</v>
      </c>
      <c r="D452" s="69" t="s">
        <v>38</v>
      </c>
      <c r="E452" s="69" t="s">
        <v>116</v>
      </c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</row>
    <row r="453" spans="1:18">
      <c r="A453" s="134" t="s">
        <v>960</v>
      </c>
      <c r="B453" s="134" t="s">
        <v>991</v>
      </c>
      <c r="C453" s="134" t="s">
        <v>992</v>
      </c>
      <c r="D453" s="69" t="s">
        <v>38</v>
      </c>
      <c r="E453" s="69" t="s">
        <v>116</v>
      </c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</row>
    <row r="454" spans="1:18">
      <c r="A454" s="134" t="s">
        <v>960</v>
      </c>
      <c r="B454" s="134" t="s">
        <v>993</v>
      </c>
      <c r="C454" s="134" t="s">
        <v>994</v>
      </c>
      <c r="D454" s="69" t="s">
        <v>38</v>
      </c>
      <c r="E454" s="69" t="s">
        <v>116</v>
      </c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</row>
    <row r="455" spans="1:18">
      <c r="A455" s="134" t="s">
        <v>960</v>
      </c>
      <c r="B455" s="134" t="s">
        <v>995</v>
      </c>
      <c r="C455" s="134" t="s">
        <v>996</v>
      </c>
      <c r="D455" s="69" t="s">
        <v>38</v>
      </c>
      <c r="E455" s="69" t="s">
        <v>116</v>
      </c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</row>
    <row r="456" spans="1:18">
      <c r="A456" s="134" t="s">
        <v>960</v>
      </c>
      <c r="B456" s="134" t="s">
        <v>997</v>
      </c>
      <c r="C456" s="134" t="s">
        <v>998</v>
      </c>
      <c r="D456" s="69" t="s">
        <v>38</v>
      </c>
      <c r="E456" s="69" t="s">
        <v>116</v>
      </c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</row>
    <row r="457" spans="1:18">
      <c r="A457" s="134" t="s">
        <v>960</v>
      </c>
      <c r="B457" s="134" t="s">
        <v>999</v>
      </c>
      <c r="C457" s="134" t="s">
        <v>1000</v>
      </c>
      <c r="D457" s="69" t="s">
        <v>38</v>
      </c>
      <c r="E457" s="69" t="s">
        <v>116</v>
      </c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</row>
    <row r="458" spans="1:18">
      <c r="A458" s="134" t="s">
        <v>960</v>
      </c>
      <c r="B458" s="134" t="s">
        <v>1001</v>
      </c>
      <c r="C458" s="134" t="s">
        <v>1002</v>
      </c>
      <c r="D458" s="69" t="s">
        <v>38</v>
      </c>
      <c r="E458" s="69" t="s">
        <v>116</v>
      </c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</row>
    <row r="459" spans="1:18">
      <c r="A459" s="134" t="s">
        <v>960</v>
      </c>
      <c r="B459" s="134" t="s">
        <v>1003</v>
      </c>
      <c r="C459" s="134" t="s">
        <v>878</v>
      </c>
      <c r="D459" s="69" t="s">
        <v>38</v>
      </c>
      <c r="E459" s="69" t="s">
        <v>116</v>
      </c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</row>
    <row r="460" spans="1:18">
      <c r="A460" s="134" t="s">
        <v>960</v>
      </c>
      <c r="B460" s="134" t="s">
        <v>1004</v>
      </c>
      <c r="C460" s="134" t="s">
        <v>1005</v>
      </c>
      <c r="D460" s="69" t="s">
        <v>38</v>
      </c>
      <c r="E460" s="69" t="s">
        <v>116</v>
      </c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</row>
    <row r="461" spans="1:18">
      <c r="A461" s="134" t="s">
        <v>960</v>
      </c>
      <c r="B461" s="134" t="s">
        <v>1006</v>
      </c>
      <c r="C461" s="134" t="s">
        <v>1007</v>
      </c>
      <c r="D461" s="69" t="s">
        <v>38</v>
      </c>
      <c r="E461" s="69" t="s">
        <v>116</v>
      </c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</row>
    <row r="462" spans="1:18">
      <c r="A462" s="134" t="s">
        <v>960</v>
      </c>
      <c r="B462" s="134" t="s">
        <v>1008</v>
      </c>
      <c r="C462" s="134" t="s">
        <v>1009</v>
      </c>
      <c r="D462" s="69" t="s">
        <v>38</v>
      </c>
      <c r="E462" s="69" t="s">
        <v>116</v>
      </c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</row>
    <row r="463" spans="1:18">
      <c r="A463" s="134" t="s">
        <v>960</v>
      </c>
      <c r="B463" s="134" t="s">
        <v>1010</v>
      </c>
      <c r="C463" s="134" t="s">
        <v>1011</v>
      </c>
      <c r="D463" s="69" t="s">
        <v>38</v>
      </c>
      <c r="E463" s="69" t="s">
        <v>116</v>
      </c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</row>
    <row r="464" spans="1:18">
      <c r="A464" s="134" t="s">
        <v>960</v>
      </c>
      <c r="B464" s="134" t="s">
        <v>1012</v>
      </c>
      <c r="C464" s="134" t="s">
        <v>1013</v>
      </c>
      <c r="D464" s="69" t="s">
        <v>38</v>
      </c>
      <c r="E464" s="69" t="s">
        <v>116</v>
      </c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</row>
    <row r="465" spans="1:18">
      <c r="A465" s="134" t="s">
        <v>960</v>
      </c>
      <c r="B465" s="134" t="s">
        <v>1014</v>
      </c>
      <c r="C465" s="134" t="s">
        <v>1015</v>
      </c>
      <c r="D465" s="69" t="s">
        <v>38</v>
      </c>
      <c r="E465" s="69" t="s">
        <v>116</v>
      </c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</row>
    <row r="466" spans="1:18">
      <c r="A466" s="134" t="s">
        <v>960</v>
      </c>
      <c r="B466" s="134" t="s">
        <v>1016</v>
      </c>
      <c r="C466" s="134" t="s">
        <v>1017</v>
      </c>
      <c r="D466" s="69" t="s">
        <v>38</v>
      </c>
      <c r="E466" s="69" t="s">
        <v>116</v>
      </c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</row>
    <row r="467" spans="1:18">
      <c r="A467" s="134" t="s">
        <v>960</v>
      </c>
      <c r="B467" s="134" t="s">
        <v>1018</v>
      </c>
      <c r="C467" s="134" t="s">
        <v>1019</v>
      </c>
      <c r="D467" s="69" t="s">
        <v>38</v>
      </c>
      <c r="E467" s="69" t="s">
        <v>116</v>
      </c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</row>
    <row r="468" spans="1:18">
      <c r="A468" s="134" t="s">
        <v>960</v>
      </c>
      <c r="B468" s="134" t="s">
        <v>1020</v>
      </c>
      <c r="C468" s="134" t="s">
        <v>1021</v>
      </c>
      <c r="D468" s="69" t="s">
        <v>38</v>
      </c>
      <c r="E468" s="69" t="s">
        <v>116</v>
      </c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</row>
    <row r="469" spans="1:18">
      <c r="A469" s="134" t="s">
        <v>960</v>
      </c>
      <c r="B469" s="134" t="s">
        <v>1022</v>
      </c>
      <c r="C469" s="134" t="s">
        <v>1023</v>
      </c>
      <c r="D469" s="69" t="s">
        <v>38</v>
      </c>
      <c r="E469" s="69" t="s">
        <v>116</v>
      </c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</row>
    <row r="470" spans="1:18">
      <c r="A470" s="134" t="s">
        <v>960</v>
      </c>
      <c r="B470" s="134" t="s">
        <v>1024</v>
      </c>
      <c r="C470" s="134" t="s">
        <v>1025</v>
      </c>
      <c r="D470" s="69" t="s">
        <v>38</v>
      </c>
      <c r="E470" s="69" t="s">
        <v>116</v>
      </c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</row>
    <row r="471" spans="1:18">
      <c r="A471" s="134" t="s">
        <v>960</v>
      </c>
      <c r="B471" s="134" t="s">
        <v>1026</v>
      </c>
      <c r="C471" s="134" t="s">
        <v>1027</v>
      </c>
      <c r="D471" s="69" t="s">
        <v>38</v>
      </c>
      <c r="E471" s="69" t="s">
        <v>116</v>
      </c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</row>
    <row r="472" spans="1:18">
      <c r="A472" s="135" t="s">
        <v>960</v>
      </c>
      <c r="B472" s="135" t="s">
        <v>1028</v>
      </c>
      <c r="C472" s="135" t="s">
        <v>1029</v>
      </c>
      <c r="D472" s="70" t="s">
        <v>38</v>
      </c>
      <c r="E472" s="70" t="s">
        <v>116</v>
      </c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</row>
    <row r="473" spans="1:18">
      <c r="A473" s="32"/>
      <c r="B473" s="33">
        <f>COUNTA(B438:B472)</f>
        <v>35</v>
      </c>
      <c r="C473" s="142"/>
      <c r="D473" s="33">
        <f t="shared" ref="D473:R473" si="16">COUNTIF(D438:D472,"Yes")</f>
        <v>0</v>
      </c>
      <c r="E473" s="33">
        <f t="shared" si="16"/>
        <v>0</v>
      </c>
      <c r="F473" s="33">
        <f t="shared" si="16"/>
        <v>0</v>
      </c>
      <c r="G473" s="33">
        <f t="shared" si="16"/>
        <v>0</v>
      </c>
      <c r="H473" s="33">
        <f t="shared" si="16"/>
        <v>0</v>
      </c>
      <c r="I473" s="33">
        <f t="shared" si="16"/>
        <v>0</v>
      </c>
      <c r="J473" s="33">
        <f t="shared" si="16"/>
        <v>0</v>
      </c>
      <c r="K473" s="33">
        <f t="shared" si="16"/>
        <v>0</v>
      </c>
      <c r="L473" s="33">
        <f t="shared" si="16"/>
        <v>0</v>
      </c>
      <c r="M473" s="33">
        <f t="shared" si="16"/>
        <v>0</v>
      </c>
      <c r="N473" s="33">
        <f t="shared" si="16"/>
        <v>0</v>
      </c>
      <c r="O473" s="33">
        <f t="shared" si="16"/>
        <v>0</v>
      </c>
      <c r="P473" s="33">
        <f t="shared" si="16"/>
        <v>0</v>
      </c>
      <c r="Q473" s="33">
        <f t="shared" si="16"/>
        <v>0</v>
      </c>
      <c r="R473" s="33">
        <f t="shared" si="16"/>
        <v>0</v>
      </c>
    </row>
    <row r="474" spans="1:18">
      <c r="A474" s="47"/>
      <c r="B474" s="47"/>
      <c r="C474" s="88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</row>
    <row r="475" spans="1:18">
      <c r="A475" s="48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</row>
    <row r="476" spans="1:18">
      <c r="A476" s="48"/>
      <c r="C476" s="104" t="s">
        <v>71</v>
      </c>
      <c r="D476" s="105"/>
      <c r="E476" s="105"/>
      <c r="F476" s="105"/>
      <c r="G476" s="105"/>
      <c r="H476" s="105"/>
      <c r="I476" s="48"/>
      <c r="J476" s="48"/>
      <c r="K476" s="48"/>
      <c r="L476" s="48"/>
      <c r="M476" s="48"/>
      <c r="N476" s="48"/>
      <c r="O476" s="48"/>
      <c r="P476" s="48"/>
      <c r="Q476" s="48"/>
      <c r="R476" s="48"/>
    </row>
    <row r="477" spans="1:18">
      <c r="A477" s="48"/>
      <c r="B477" s="94"/>
      <c r="C477" s="106"/>
      <c r="D477" s="107"/>
      <c r="E477" s="108"/>
      <c r="F477" s="109" t="s">
        <v>111</v>
      </c>
      <c r="G477" s="100">
        <f>SUM(B4+B7+B21+B51+B102+B132+B155+B182+B212+B290+B299+B318+B361+B397+B427+B436+B473)</f>
        <v>438</v>
      </c>
      <c r="H477" s="105"/>
      <c r="I477" s="48"/>
      <c r="J477" s="48"/>
      <c r="K477" s="48"/>
      <c r="L477" s="48"/>
      <c r="M477" s="48"/>
      <c r="N477" s="48"/>
      <c r="O477" s="48"/>
      <c r="P477" s="48"/>
      <c r="Q477" s="48"/>
      <c r="R477" s="48"/>
    </row>
    <row r="478" spans="1:18">
      <c r="B478" s="93"/>
      <c r="C478" s="106"/>
      <c r="D478" s="107"/>
      <c r="E478" s="107"/>
      <c r="F478" s="110" t="s">
        <v>114</v>
      </c>
      <c r="G478" s="100">
        <f>SUM(D4+D7+D21+D51+D102+D132+D155+D182+D212+D290+D299+D318+D361+D397+D427+D436+D473)</f>
        <v>0</v>
      </c>
      <c r="H478" s="106"/>
    </row>
    <row r="479" spans="1:18">
      <c r="B479" s="93"/>
      <c r="C479" s="106"/>
      <c r="D479" s="107"/>
      <c r="E479" s="107"/>
      <c r="F479" s="110" t="s">
        <v>115</v>
      </c>
      <c r="G479" s="100">
        <f>SUM(E4+E7+E21+E51+E102+E132+E155+E182+E212+E290+E299+E318+E361+E397+E427+E436+E473)</f>
        <v>0</v>
      </c>
      <c r="H479" s="106"/>
    </row>
    <row r="480" spans="1:18">
      <c r="B480" s="93"/>
      <c r="C480" s="106"/>
      <c r="D480" s="106"/>
      <c r="E480" s="106"/>
      <c r="F480" s="106"/>
      <c r="G480" s="106"/>
      <c r="H480" s="106"/>
    </row>
    <row r="481" spans="2:8">
      <c r="B481" s="93"/>
      <c r="C481" s="104" t="s">
        <v>117</v>
      </c>
      <c r="D481" s="106"/>
      <c r="E481" s="106"/>
      <c r="F481" s="106"/>
      <c r="G481" s="111" t="s">
        <v>106</v>
      </c>
      <c r="H481" s="111" t="s">
        <v>118</v>
      </c>
    </row>
    <row r="482" spans="2:8">
      <c r="B482" s="93"/>
      <c r="C482" s="106"/>
      <c r="D482" s="106"/>
      <c r="E482" s="106"/>
      <c r="F482" s="112" t="s">
        <v>125</v>
      </c>
      <c r="G482" s="100">
        <f>SUM(F21+F51+F102+F132+F155+F182+F212+F290+F299+F318+F361+F397+F427+F436+F473)</f>
        <v>0</v>
      </c>
      <c r="H482" s="114" t="s">
        <v>116</v>
      </c>
    </row>
    <row r="483" spans="2:8">
      <c r="B483" s="93"/>
      <c r="C483" s="106"/>
      <c r="D483" s="106"/>
      <c r="E483" s="106"/>
      <c r="F483" s="112" t="s">
        <v>126</v>
      </c>
      <c r="G483" s="100">
        <f>SUM(G21+G51+G102+G132+G155+G182+G212+G290+G299+G318+G361+G397+G427+G436+G473)</f>
        <v>0</v>
      </c>
      <c r="H483" s="114" t="s">
        <v>116</v>
      </c>
    </row>
    <row r="484" spans="2:8">
      <c r="B484" s="93"/>
      <c r="C484" s="106"/>
      <c r="D484" s="106"/>
      <c r="E484" s="106"/>
      <c r="F484" s="112" t="s">
        <v>127</v>
      </c>
      <c r="G484" s="100">
        <f>SUM(H21+H51+H102+H132+H155+H182+H212+H290+H299+H318+H361+H397+H427+H436+H473)</f>
        <v>0</v>
      </c>
      <c r="H484" s="114" t="s">
        <v>116</v>
      </c>
    </row>
    <row r="485" spans="2:8">
      <c r="B485" s="93"/>
      <c r="C485" s="106"/>
      <c r="D485" s="106"/>
      <c r="E485" s="106"/>
      <c r="F485" s="112" t="s">
        <v>128</v>
      </c>
      <c r="G485" s="100">
        <f>SUM(I21+I51+I102+I132+I155+I182+I212+I290+I299+I318+I361+I397+I427+I436+I473)</f>
        <v>0</v>
      </c>
      <c r="H485" s="114" t="s">
        <v>116</v>
      </c>
    </row>
    <row r="486" spans="2:8">
      <c r="B486" s="93"/>
      <c r="C486" s="106"/>
      <c r="D486" s="106"/>
      <c r="E486" s="106"/>
      <c r="F486" s="112" t="s">
        <v>129</v>
      </c>
      <c r="G486" s="100">
        <f>SUM(J21+J51+J102+J132+J155+J182+J212+J290+J299+J318+J361+J397+J427+J436+J473)</f>
        <v>0</v>
      </c>
      <c r="H486" s="114" t="s">
        <v>116</v>
      </c>
    </row>
    <row r="487" spans="2:8">
      <c r="B487" s="93"/>
      <c r="C487" s="106"/>
      <c r="D487" s="106"/>
      <c r="E487" s="106"/>
      <c r="F487" s="112" t="s">
        <v>130</v>
      </c>
      <c r="G487" s="100">
        <f>SUM(K21+K51+K102+K132+K155+K182+K212+K290+K299+K318+K361+K397+K427+K436+K473)</f>
        <v>0</v>
      </c>
      <c r="H487" s="114" t="s">
        <v>116</v>
      </c>
    </row>
    <row r="488" spans="2:8">
      <c r="B488" s="93"/>
      <c r="C488" s="106"/>
      <c r="D488" s="106"/>
      <c r="E488" s="106"/>
      <c r="F488" s="112" t="s">
        <v>131</v>
      </c>
      <c r="G488" s="100">
        <f>SUM(L21+L51+L102+L132+L155+L182+L212+L290+L299+L318+L361+L397+L427+L436+L473)</f>
        <v>0</v>
      </c>
      <c r="H488" s="114" t="s">
        <v>116</v>
      </c>
    </row>
    <row r="489" spans="2:8">
      <c r="B489" s="93"/>
      <c r="C489" s="106"/>
      <c r="D489" s="106"/>
      <c r="E489" s="106"/>
      <c r="F489" s="112" t="s">
        <v>132</v>
      </c>
      <c r="G489" s="100">
        <f>SUM(M21+M51+M102+M132+M155+M182+M212+M290+M299+M318+M361+M397+M427+M436+M473)</f>
        <v>0</v>
      </c>
      <c r="H489" s="114" t="s">
        <v>116</v>
      </c>
    </row>
    <row r="490" spans="2:8">
      <c r="B490" s="93"/>
      <c r="C490" s="106"/>
      <c r="D490" s="106"/>
      <c r="E490" s="106"/>
      <c r="F490" s="112" t="s">
        <v>133</v>
      </c>
      <c r="G490" s="100">
        <f>SUM(N21+N51+N102+N132+N155+N182+N212+N290+N299+N318+N361+N397+N427+N436+N473)</f>
        <v>0</v>
      </c>
      <c r="H490" s="114" t="s">
        <v>116</v>
      </c>
    </row>
    <row r="491" spans="2:8">
      <c r="B491" s="93"/>
      <c r="C491" s="106"/>
      <c r="D491" s="106"/>
      <c r="E491" s="106"/>
      <c r="F491" s="112" t="s">
        <v>134</v>
      </c>
      <c r="G491" s="100">
        <f>SUM(O21+O51+O102+O132+O155+O182+O212+O290+O299+O318+O361+O397+O427+O436+O473)</f>
        <v>0</v>
      </c>
      <c r="H491" s="114" t="s">
        <v>116</v>
      </c>
    </row>
    <row r="492" spans="2:8">
      <c r="B492" s="93"/>
      <c r="C492" s="106"/>
      <c r="D492" s="106"/>
      <c r="E492" s="106"/>
      <c r="F492" s="112" t="s">
        <v>135</v>
      </c>
      <c r="G492" s="100">
        <f>SUM(P21+P51+P102+P132+P155+P182+P212+P290+P299+P318+P361+P397+P427+P436+P473)</f>
        <v>0</v>
      </c>
      <c r="H492" s="114" t="s">
        <v>116</v>
      </c>
    </row>
    <row r="493" spans="2:8">
      <c r="B493" s="93"/>
      <c r="C493" s="106"/>
      <c r="D493" s="106"/>
      <c r="E493" s="106"/>
      <c r="F493" s="112" t="s">
        <v>136</v>
      </c>
      <c r="G493" s="100">
        <f>SUM(Q21+Q51+Q102+Q132+Q155+Q182+Q212+Q290+Q299+Q318+Q361+Q397+Q427+Q436+Q473)</f>
        <v>0</v>
      </c>
      <c r="H493" s="114" t="s">
        <v>116</v>
      </c>
    </row>
    <row r="494" spans="2:8">
      <c r="B494" s="93"/>
      <c r="C494" s="106"/>
      <c r="D494" s="106"/>
      <c r="E494" s="106"/>
      <c r="F494" s="112" t="s">
        <v>137</v>
      </c>
      <c r="G494" s="125">
        <f>SUM(R21+R51+R102+R132+R155+R182+R212+R290+R299+R318+R361+R397+R427+R436+R473)</f>
        <v>0</v>
      </c>
      <c r="H494" s="115" t="s">
        <v>116</v>
      </c>
    </row>
    <row r="495" spans="2:8">
      <c r="B495" s="93"/>
      <c r="C495" s="106"/>
      <c r="D495" s="106"/>
      <c r="E495" s="106"/>
      <c r="F495" s="112"/>
      <c r="G495" s="123">
        <f>SUM(G482:G494)</f>
        <v>0</v>
      </c>
      <c r="H495" s="114" t="s">
        <v>116</v>
      </c>
    </row>
  </sheetData>
  <sortState ref="A184:R211">
    <sortCondition ref="C184:C211"/>
  </sortState>
  <mergeCells count="2">
    <mergeCell ref="B1:C1"/>
    <mergeCell ref="F1:R1"/>
  </mergeCells>
  <phoneticPr fontId="3" type="noConversion"/>
  <printOptions gridLines="1"/>
  <pageMargins left="0.5" right="0.5" top="1.5" bottom="0.75" header="0.5" footer="0.5"/>
  <pageSetup scale="80" orientation="landscape" r:id="rId1"/>
  <headerFooter alignWithMargins="0">
    <oddHeader>&amp;C&amp;"Arial,Bold"&amp;16 2010 Swimming Season
Possible Pollution Sources for Monitored California Beaches</oddHeader>
    <oddFooter>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58"/>
  <sheetViews>
    <sheetView zoomScaleNormal="100" workbookViewId="0">
      <pane ySplit="1" topLeftCell="A2" activePane="bottomLeft" state="frozen"/>
      <selection pane="bottomLeft"/>
    </sheetView>
  </sheetViews>
  <sheetFormatPr defaultRowHeight="9"/>
  <cols>
    <col min="1" max="1" width="12.7109375" style="1" customWidth="1"/>
    <col min="2" max="2" width="8.5703125" style="1" customWidth="1"/>
    <col min="3" max="3" width="36.42578125" style="20" customWidth="1"/>
    <col min="4" max="4" width="16.7109375" style="1" customWidth="1"/>
    <col min="5" max="6" width="14.28515625" style="21" customWidth="1"/>
    <col min="7" max="7" width="9.28515625" style="22" customWidth="1"/>
    <col min="8" max="8" width="9.5703125" style="1" customWidth="1"/>
    <col min="9" max="9" width="22.28515625" style="1" customWidth="1"/>
    <col min="10" max="10" width="12.28515625" style="1" customWidth="1"/>
    <col min="11" max="16384" width="9.140625" style="1"/>
  </cols>
  <sheetData>
    <row r="1" spans="1:10" ht="37.5" customHeight="1">
      <c r="A1" s="24" t="s">
        <v>13</v>
      </c>
      <c r="B1" s="24" t="s">
        <v>14</v>
      </c>
      <c r="C1" s="24" t="s">
        <v>73</v>
      </c>
      <c r="D1" s="24" t="s">
        <v>98</v>
      </c>
      <c r="E1" s="25" t="s">
        <v>1104</v>
      </c>
      <c r="F1" s="25" t="s">
        <v>1105</v>
      </c>
      <c r="G1" s="26" t="s">
        <v>99</v>
      </c>
      <c r="H1" s="24" t="s">
        <v>100</v>
      </c>
      <c r="I1" s="24" t="s">
        <v>101</v>
      </c>
      <c r="J1" s="24" t="s">
        <v>102</v>
      </c>
    </row>
    <row r="2" spans="1:10" ht="12.75" customHeight="1">
      <c r="A2" s="189" t="s">
        <v>1087</v>
      </c>
      <c r="B2" s="69"/>
      <c r="C2" s="189" t="s">
        <v>1088</v>
      </c>
      <c r="D2" s="69" t="s">
        <v>36</v>
      </c>
      <c r="E2" s="253">
        <v>40185</v>
      </c>
      <c r="F2" s="253">
        <v>40186.583703703705</v>
      </c>
      <c r="G2" s="203">
        <v>0</v>
      </c>
      <c r="H2" s="69"/>
      <c r="I2" s="69"/>
      <c r="J2" s="69"/>
    </row>
    <row r="3" spans="1:10" ht="12.75" customHeight="1">
      <c r="A3" s="189" t="s">
        <v>1087</v>
      </c>
      <c r="B3" s="69"/>
      <c r="C3" s="189" t="s">
        <v>1088</v>
      </c>
      <c r="D3" s="69" t="s">
        <v>36</v>
      </c>
      <c r="E3" s="254">
        <v>40324.57304398148</v>
      </c>
      <c r="F3" s="254">
        <v>40326.625127314815</v>
      </c>
      <c r="G3" s="190">
        <f>F3-E3</f>
        <v>2.0520833333357587</v>
      </c>
      <c r="H3" s="69"/>
      <c r="I3" s="69"/>
      <c r="J3" s="69"/>
    </row>
    <row r="4" spans="1:10" ht="12.75" customHeight="1">
      <c r="A4" s="189" t="s">
        <v>1087</v>
      </c>
      <c r="B4" s="69"/>
      <c r="C4" s="189" t="s">
        <v>1088</v>
      </c>
      <c r="D4" s="69" t="s">
        <v>36</v>
      </c>
      <c r="E4" s="254">
        <v>40332.594317129631</v>
      </c>
      <c r="F4" s="254">
        <v>40333.743622685186</v>
      </c>
      <c r="G4" s="190">
        <f>F4-E4</f>
        <v>1.1493055555547471</v>
      </c>
      <c r="H4" s="69"/>
      <c r="I4" s="69"/>
      <c r="J4" s="69"/>
    </row>
    <row r="5" spans="1:10" ht="12.75" customHeight="1">
      <c r="A5" s="189" t="s">
        <v>1087</v>
      </c>
      <c r="B5" s="69"/>
      <c r="C5" s="189" t="s">
        <v>1088</v>
      </c>
      <c r="D5" s="69" t="s">
        <v>36</v>
      </c>
      <c r="E5" s="254">
        <v>40428.000416666669</v>
      </c>
      <c r="F5" s="254">
        <v>40437.598333333335</v>
      </c>
      <c r="G5" s="190">
        <f>F5-E5</f>
        <v>9.5979166666656965</v>
      </c>
      <c r="H5" s="69"/>
      <c r="I5" s="69"/>
      <c r="J5" s="69"/>
    </row>
    <row r="6" spans="1:10" ht="12.75" customHeight="1">
      <c r="A6" s="189" t="s">
        <v>1087</v>
      </c>
      <c r="B6" s="69"/>
      <c r="C6" s="189" t="s">
        <v>1088</v>
      </c>
      <c r="D6" s="69" t="s">
        <v>36</v>
      </c>
      <c r="E6" s="254">
        <v>40479.42763888889</v>
      </c>
      <c r="F6" s="254">
        <v>40480.39638888889</v>
      </c>
      <c r="G6" s="190">
        <f>F6-E6</f>
        <v>0.96875</v>
      </c>
      <c r="H6" s="69"/>
      <c r="I6" s="69"/>
      <c r="J6" s="69"/>
    </row>
    <row r="7" spans="1:10" ht="12.75" customHeight="1">
      <c r="A7" s="189" t="s">
        <v>1087</v>
      </c>
      <c r="B7" s="69"/>
      <c r="C7" s="189" t="s">
        <v>1088</v>
      </c>
      <c r="D7" s="69" t="s">
        <v>36</v>
      </c>
      <c r="E7" s="253">
        <v>40534.458333333336</v>
      </c>
      <c r="F7" s="253">
        <v>40542</v>
      </c>
      <c r="G7" s="203">
        <v>0</v>
      </c>
      <c r="H7" s="69"/>
      <c r="I7" s="69"/>
      <c r="J7" s="69"/>
    </row>
    <row r="8" spans="1:10" ht="12.75" customHeight="1">
      <c r="A8" s="189" t="s">
        <v>1087</v>
      </c>
      <c r="B8" s="69"/>
      <c r="C8" s="189" t="s">
        <v>1088</v>
      </c>
      <c r="D8" s="69" t="s">
        <v>36</v>
      </c>
      <c r="E8" s="253">
        <v>40534.458333333336</v>
      </c>
      <c r="F8" s="253">
        <v>40542</v>
      </c>
      <c r="G8" s="203">
        <v>0</v>
      </c>
      <c r="H8" s="69"/>
      <c r="I8" s="69"/>
      <c r="J8" s="69"/>
    </row>
    <row r="9" spans="1:10" ht="12.75" customHeight="1">
      <c r="A9" s="189" t="s">
        <v>1087</v>
      </c>
      <c r="B9" s="69"/>
      <c r="C9" s="189" t="s">
        <v>1088</v>
      </c>
      <c r="D9" s="69" t="s">
        <v>36</v>
      </c>
      <c r="E9" s="253">
        <v>40534.458333333336</v>
      </c>
      <c r="F9" s="253">
        <v>40542</v>
      </c>
      <c r="G9" s="203">
        <v>0</v>
      </c>
      <c r="H9" s="69"/>
      <c r="I9" s="69"/>
      <c r="J9" s="69"/>
    </row>
    <row r="10" spans="1:10" ht="12.75" customHeight="1">
      <c r="A10" s="201" t="s">
        <v>1087</v>
      </c>
      <c r="B10" s="70"/>
      <c r="C10" s="201" t="s">
        <v>1088</v>
      </c>
      <c r="D10" s="70" t="s">
        <v>36</v>
      </c>
      <c r="E10" s="255">
        <v>40534.458333333336</v>
      </c>
      <c r="F10" s="255">
        <v>40542</v>
      </c>
      <c r="G10" s="204">
        <v>0</v>
      </c>
      <c r="H10" s="70"/>
      <c r="I10" s="70"/>
      <c r="J10" s="70"/>
    </row>
    <row r="11" spans="1:10" ht="12.75" customHeight="1">
      <c r="A11" s="32"/>
      <c r="B11" s="59">
        <v>1</v>
      </c>
      <c r="C11" s="59"/>
      <c r="D11" s="28">
        <f>COUNTA(D2:D10)-5</f>
        <v>4</v>
      </c>
      <c r="E11" s="28"/>
      <c r="F11" s="28"/>
      <c r="G11" s="191">
        <f>SUM(G2:G10)</f>
        <v>13.768055555556202</v>
      </c>
      <c r="H11" s="32"/>
      <c r="I11" s="32"/>
      <c r="J11" s="32"/>
    </row>
    <row r="12" spans="1:10" ht="12.75" customHeight="1">
      <c r="A12" s="28"/>
      <c r="B12" s="28"/>
      <c r="C12" s="28"/>
      <c r="D12" s="28"/>
      <c r="E12" s="188"/>
      <c r="F12" s="188"/>
      <c r="G12" s="179"/>
      <c r="H12" s="28"/>
      <c r="I12" s="28"/>
      <c r="J12" s="28"/>
    </row>
    <row r="13" spans="1:10" ht="12.75" customHeight="1">
      <c r="A13" s="189" t="s">
        <v>1090</v>
      </c>
      <c r="B13" s="189" t="s">
        <v>1091</v>
      </c>
      <c r="C13" s="189" t="s">
        <v>1092</v>
      </c>
      <c r="D13" s="189" t="s">
        <v>33</v>
      </c>
      <c r="E13" s="253">
        <v>40202.333796296298</v>
      </c>
      <c r="F13" s="253">
        <v>40206.417129629626</v>
      </c>
      <c r="G13" s="203">
        <v>0</v>
      </c>
      <c r="H13" s="69"/>
      <c r="I13" s="69"/>
      <c r="J13" s="69"/>
    </row>
    <row r="14" spans="1:10" ht="12.75" customHeight="1">
      <c r="A14" s="189" t="s">
        <v>1090</v>
      </c>
      <c r="B14" s="189" t="s">
        <v>1091</v>
      </c>
      <c r="C14" s="189" t="s">
        <v>1092</v>
      </c>
      <c r="D14" s="189" t="s">
        <v>1089</v>
      </c>
      <c r="E14" s="254">
        <v>40303.552303240744</v>
      </c>
      <c r="F14" s="254">
        <v>40305.500219907408</v>
      </c>
      <c r="G14" s="190">
        <f t="shared" ref="G14:G21" si="0">F14-E14</f>
        <v>1.9479166666642413</v>
      </c>
      <c r="H14" s="69"/>
      <c r="I14" s="69"/>
      <c r="J14" s="69"/>
    </row>
    <row r="15" spans="1:10" ht="12.75" customHeight="1">
      <c r="A15" s="189" t="s">
        <v>1090</v>
      </c>
      <c r="B15" s="189" t="s">
        <v>1091</v>
      </c>
      <c r="C15" s="189" t="s">
        <v>1092</v>
      </c>
      <c r="D15" s="189" t="s">
        <v>1089</v>
      </c>
      <c r="E15" s="254">
        <v>40324.594409722224</v>
      </c>
      <c r="F15" s="254">
        <v>40326.458993055552</v>
      </c>
      <c r="G15" s="190">
        <f t="shared" si="0"/>
        <v>1.8645833333284827</v>
      </c>
      <c r="H15" s="69"/>
      <c r="I15" s="69"/>
      <c r="J15" s="69"/>
    </row>
    <row r="16" spans="1:10" ht="12.75" customHeight="1">
      <c r="A16" s="189" t="s">
        <v>1090</v>
      </c>
      <c r="B16" s="189" t="s">
        <v>1091</v>
      </c>
      <c r="C16" s="189" t="s">
        <v>1092</v>
      </c>
      <c r="D16" s="189" t="s">
        <v>1089</v>
      </c>
      <c r="E16" s="254">
        <v>40332.55259259259</v>
      </c>
      <c r="F16" s="254">
        <v>40347.33384259259</v>
      </c>
      <c r="G16" s="190">
        <f t="shared" si="0"/>
        <v>14.78125</v>
      </c>
      <c r="H16" s="69"/>
      <c r="I16" s="69"/>
      <c r="J16" s="69"/>
    </row>
    <row r="17" spans="1:10" ht="12.75" customHeight="1">
      <c r="A17" s="189" t="s">
        <v>1090</v>
      </c>
      <c r="B17" s="189" t="s">
        <v>1091</v>
      </c>
      <c r="C17" s="189" t="s">
        <v>1092</v>
      </c>
      <c r="D17" s="189" t="s">
        <v>1089</v>
      </c>
      <c r="E17" s="254">
        <v>40351.695219907408</v>
      </c>
      <c r="F17" s="254">
        <v>40354.479247685187</v>
      </c>
      <c r="G17" s="190">
        <f t="shared" si="0"/>
        <v>2.7840277777795563</v>
      </c>
      <c r="H17" s="69"/>
      <c r="I17" s="69"/>
      <c r="J17" s="69"/>
    </row>
    <row r="18" spans="1:10" ht="12.75" customHeight="1">
      <c r="A18" s="189" t="s">
        <v>1090</v>
      </c>
      <c r="B18" s="189" t="s">
        <v>1091</v>
      </c>
      <c r="C18" s="189" t="s">
        <v>1092</v>
      </c>
      <c r="D18" s="189" t="s">
        <v>1089</v>
      </c>
      <c r="E18" s="254">
        <v>40359.556111111109</v>
      </c>
      <c r="F18" s="254">
        <v>40380.417222222219</v>
      </c>
      <c r="G18" s="190">
        <f t="shared" si="0"/>
        <v>20.861111111109494</v>
      </c>
      <c r="H18" s="69"/>
      <c r="I18" s="69"/>
      <c r="J18" s="69"/>
    </row>
    <row r="19" spans="1:10" ht="12.75" customHeight="1">
      <c r="A19" s="189" t="s">
        <v>1090</v>
      </c>
      <c r="B19" s="189" t="s">
        <v>1091</v>
      </c>
      <c r="C19" s="189" t="s">
        <v>1092</v>
      </c>
      <c r="D19" s="189" t="s">
        <v>1089</v>
      </c>
      <c r="E19" s="254">
        <v>40387.375254629631</v>
      </c>
      <c r="F19" s="254">
        <v>40389.559282407405</v>
      </c>
      <c r="G19" s="190">
        <f t="shared" si="0"/>
        <v>2.1840277777737356</v>
      </c>
      <c r="H19" s="69"/>
      <c r="I19" s="69"/>
      <c r="J19" s="69"/>
    </row>
    <row r="20" spans="1:10" ht="12.75" customHeight="1">
      <c r="A20" s="189" t="s">
        <v>1090</v>
      </c>
      <c r="B20" s="189" t="s">
        <v>1091</v>
      </c>
      <c r="C20" s="189" t="s">
        <v>1092</v>
      </c>
      <c r="D20" s="189" t="s">
        <v>1089</v>
      </c>
      <c r="E20" s="254">
        <v>40450.712291666663</v>
      </c>
      <c r="F20" s="254">
        <v>40452.562986111108</v>
      </c>
      <c r="G20" s="190">
        <f t="shared" si="0"/>
        <v>1.8506944444452529</v>
      </c>
      <c r="H20" s="69"/>
      <c r="I20" s="69"/>
      <c r="J20" s="69"/>
    </row>
    <row r="21" spans="1:10" ht="12.75" customHeight="1">
      <c r="A21" s="201" t="s">
        <v>1090</v>
      </c>
      <c r="B21" s="201" t="s">
        <v>1091</v>
      </c>
      <c r="C21" s="201" t="s">
        <v>1092</v>
      </c>
      <c r="D21" s="201" t="s">
        <v>1089</v>
      </c>
      <c r="E21" s="256">
        <v>40478.41710648148</v>
      </c>
      <c r="F21" s="256">
        <v>40479.709467592591</v>
      </c>
      <c r="G21" s="202">
        <f t="shared" si="0"/>
        <v>1.2923611111109494</v>
      </c>
      <c r="H21" s="70"/>
      <c r="I21" s="70"/>
      <c r="J21" s="70"/>
    </row>
    <row r="22" spans="1:10" ht="12.75" customHeight="1">
      <c r="A22" s="32"/>
      <c r="B22" s="59">
        <f>SUM(IF(FREQUENCY(MATCH(B13:B21,B13:B21,0),MATCH(B13:B21,B13:B21,0))&gt;0,1))</f>
        <v>1</v>
      </c>
      <c r="C22" s="59"/>
      <c r="D22" s="28">
        <f>COUNTA(D13:D21)-1</f>
        <v>8</v>
      </c>
      <c r="E22" s="28"/>
      <c r="F22" s="28"/>
      <c r="G22" s="191">
        <f>SUM(G13:G21)</f>
        <v>47.565972222211713</v>
      </c>
      <c r="H22" s="32"/>
      <c r="I22" s="32"/>
      <c r="J22" s="32"/>
    </row>
    <row r="23" spans="1:10" ht="12.75" customHeight="1">
      <c r="A23" s="28"/>
      <c r="B23" s="28"/>
      <c r="C23" s="28"/>
      <c r="D23" s="28"/>
      <c r="E23" s="188"/>
      <c r="F23" s="188"/>
      <c r="G23" s="179"/>
      <c r="H23" s="28"/>
      <c r="I23" s="28"/>
      <c r="J23" s="28"/>
    </row>
    <row r="24" spans="1:10" ht="12.75" customHeight="1">
      <c r="A24" s="69" t="s">
        <v>189</v>
      </c>
      <c r="B24" s="162" t="s">
        <v>202</v>
      </c>
      <c r="C24" s="162" t="s">
        <v>203</v>
      </c>
      <c r="D24" s="162" t="s">
        <v>36</v>
      </c>
      <c r="E24" s="163">
        <v>40213</v>
      </c>
      <c r="F24" s="163">
        <v>40214</v>
      </c>
      <c r="G24" s="162">
        <v>0</v>
      </c>
      <c r="H24" s="162" t="s">
        <v>12</v>
      </c>
      <c r="I24" s="162" t="s">
        <v>35</v>
      </c>
      <c r="J24" s="162" t="s">
        <v>24</v>
      </c>
    </row>
    <row r="25" spans="1:10" ht="12.75" customHeight="1">
      <c r="A25" s="69" t="s">
        <v>189</v>
      </c>
      <c r="B25" s="162" t="s">
        <v>202</v>
      </c>
      <c r="C25" s="162" t="s">
        <v>203</v>
      </c>
      <c r="D25" s="162" t="s">
        <v>36</v>
      </c>
      <c r="E25" s="163">
        <v>40241</v>
      </c>
      <c r="F25" s="163">
        <v>40242</v>
      </c>
      <c r="G25" s="162">
        <v>0</v>
      </c>
      <c r="H25" s="162" t="s">
        <v>12</v>
      </c>
      <c r="I25" s="162" t="s">
        <v>35</v>
      </c>
      <c r="J25" s="162" t="s">
        <v>24</v>
      </c>
    </row>
    <row r="26" spans="1:10" ht="12.75" customHeight="1">
      <c r="A26" s="69" t="s">
        <v>189</v>
      </c>
      <c r="B26" s="69" t="s">
        <v>202</v>
      </c>
      <c r="C26" s="69" t="s">
        <v>203</v>
      </c>
      <c r="D26" s="69" t="s">
        <v>36</v>
      </c>
      <c r="E26" s="71">
        <v>40282</v>
      </c>
      <c r="F26" s="71">
        <v>40283</v>
      </c>
      <c r="G26" s="69">
        <v>2</v>
      </c>
      <c r="H26" s="69" t="s">
        <v>12</v>
      </c>
      <c r="I26" s="69" t="s">
        <v>1030</v>
      </c>
      <c r="J26" s="69" t="s">
        <v>24</v>
      </c>
    </row>
    <row r="27" spans="1:10" ht="12.75" customHeight="1">
      <c r="A27" s="69" t="s">
        <v>189</v>
      </c>
      <c r="B27" s="69" t="s">
        <v>202</v>
      </c>
      <c r="C27" s="69" t="s">
        <v>203</v>
      </c>
      <c r="D27" s="69" t="s">
        <v>36</v>
      </c>
      <c r="E27" s="71">
        <v>40290</v>
      </c>
      <c r="F27" s="71">
        <v>40293</v>
      </c>
      <c r="G27" s="69">
        <v>4</v>
      </c>
      <c r="H27" s="69" t="s">
        <v>12</v>
      </c>
      <c r="I27" s="69" t="s">
        <v>35</v>
      </c>
      <c r="J27" s="69" t="s">
        <v>24</v>
      </c>
    </row>
    <row r="28" spans="1:10" ht="12.75" customHeight="1">
      <c r="A28" s="69" t="s">
        <v>189</v>
      </c>
      <c r="B28" s="69" t="s">
        <v>202</v>
      </c>
      <c r="C28" s="69" t="s">
        <v>203</v>
      </c>
      <c r="D28" s="69" t="s">
        <v>36</v>
      </c>
      <c r="E28" s="71">
        <v>40297</v>
      </c>
      <c r="F28" s="71">
        <v>40300</v>
      </c>
      <c r="G28" s="69">
        <v>4</v>
      </c>
      <c r="H28" s="69" t="s">
        <v>12</v>
      </c>
      <c r="I28" s="69" t="s">
        <v>1030</v>
      </c>
      <c r="J28" s="69" t="s">
        <v>24</v>
      </c>
    </row>
    <row r="29" spans="1:10" ht="12.75" customHeight="1">
      <c r="A29" s="69" t="s">
        <v>189</v>
      </c>
      <c r="B29" s="69" t="s">
        <v>202</v>
      </c>
      <c r="C29" s="69" t="s">
        <v>203</v>
      </c>
      <c r="D29" s="69" t="s">
        <v>36</v>
      </c>
      <c r="E29" s="71">
        <v>40416</v>
      </c>
      <c r="F29" s="71">
        <v>40418</v>
      </c>
      <c r="G29" s="69">
        <v>3</v>
      </c>
      <c r="H29" s="69" t="s">
        <v>12</v>
      </c>
      <c r="I29" s="69" t="s">
        <v>35</v>
      </c>
      <c r="J29" s="69" t="s">
        <v>24</v>
      </c>
    </row>
    <row r="30" spans="1:10" ht="12.75" customHeight="1">
      <c r="A30" s="69" t="s">
        <v>189</v>
      </c>
      <c r="B30" s="69" t="s">
        <v>224</v>
      </c>
      <c r="C30" s="69" t="s">
        <v>225</v>
      </c>
      <c r="D30" s="69" t="s">
        <v>36</v>
      </c>
      <c r="E30" s="71">
        <v>40297</v>
      </c>
      <c r="F30" s="71">
        <v>40300</v>
      </c>
      <c r="G30" s="69">
        <v>4</v>
      </c>
      <c r="H30" s="69" t="s">
        <v>12</v>
      </c>
      <c r="I30" s="69" t="s">
        <v>1031</v>
      </c>
      <c r="J30" s="69" t="s">
        <v>24</v>
      </c>
    </row>
    <row r="31" spans="1:10" ht="12.75" customHeight="1">
      <c r="A31" s="69" t="s">
        <v>189</v>
      </c>
      <c r="B31" s="69" t="s">
        <v>224</v>
      </c>
      <c r="C31" s="69" t="s">
        <v>225</v>
      </c>
      <c r="D31" s="69" t="s">
        <v>36</v>
      </c>
      <c r="E31" s="71">
        <v>40395</v>
      </c>
      <c r="F31" s="71">
        <v>40396</v>
      </c>
      <c r="G31" s="69">
        <v>2</v>
      </c>
      <c r="H31" s="69" t="s">
        <v>12</v>
      </c>
      <c r="I31" s="69" t="s">
        <v>35</v>
      </c>
      <c r="J31" s="69" t="s">
        <v>24</v>
      </c>
    </row>
    <row r="32" spans="1:10" ht="12.75" customHeight="1">
      <c r="A32" s="69" t="s">
        <v>189</v>
      </c>
      <c r="B32" s="162" t="s">
        <v>230</v>
      </c>
      <c r="C32" s="162" t="s">
        <v>231</v>
      </c>
      <c r="D32" s="162" t="s">
        <v>36</v>
      </c>
      <c r="E32" s="163">
        <v>40241</v>
      </c>
      <c r="F32" s="163">
        <v>40242</v>
      </c>
      <c r="G32" s="162">
        <v>0</v>
      </c>
      <c r="H32" s="162" t="s">
        <v>12</v>
      </c>
      <c r="I32" s="162" t="s">
        <v>1032</v>
      </c>
      <c r="J32" s="162" t="s">
        <v>24</v>
      </c>
    </row>
    <row r="33" spans="1:10" ht="18" customHeight="1">
      <c r="A33" s="69" t="s">
        <v>189</v>
      </c>
      <c r="B33" s="69" t="s">
        <v>230</v>
      </c>
      <c r="C33" s="69" t="s">
        <v>231</v>
      </c>
      <c r="D33" s="69" t="s">
        <v>36</v>
      </c>
      <c r="E33" s="71">
        <v>40297</v>
      </c>
      <c r="F33" s="71">
        <v>40300</v>
      </c>
      <c r="G33" s="69">
        <v>4</v>
      </c>
      <c r="H33" s="69" t="s">
        <v>12</v>
      </c>
      <c r="I33" s="69" t="s">
        <v>1033</v>
      </c>
      <c r="J33" s="69" t="s">
        <v>24</v>
      </c>
    </row>
    <row r="34" spans="1:10" ht="12.75" customHeight="1">
      <c r="A34" s="69" t="s">
        <v>189</v>
      </c>
      <c r="B34" s="69" t="s">
        <v>230</v>
      </c>
      <c r="C34" s="69" t="s">
        <v>231</v>
      </c>
      <c r="D34" s="69" t="s">
        <v>36</v>
      </c>
      <c r="E34" s="71">
        <v>40381</v>
      </c>
      <c r="F34" s="71">
        <v>40382</v>
      </c>
      <c r="G34" s="69">
        <v>2</v>
      </c>
      <c r="H34" s="69" t="s">
        <v>12</v>
      </c>
      <c r="I34" s="69" t="s">
        <v>1034</v>
      </c>
      <c r="J34" s="69" t="s">
        <v>24</v>
      </c>
    </row>
    <row r="35" spans="1:10" ht="12.75" customHeight="1">
      <c r="A35" s="69" t="s">
        <v>189</v>
      </c>
      <c r="B35" s="69" t="s">
        <v>230</v>
      </c>
      <c r="C35" s="69" t="s">
        <v>231</v>
      </c>
      <c r="D35" s="69" t="s">
        <v>36</v>
      </c>
      <c r="E35" s="71">
        <v>40402</v>
      </c>
      <c r="F35" s="71">
        <v>40403</v>
      </c>
      <c r="G35" s="69">
        <v>2</v>
      </c>
      <c r="H35" s="69" t="s">
        <v>12</v>
      </c>
      <c r="I35" s="69" t="s">
        <v>35</v>
      </c>
      <c r="J35" s="69" t="s">
        <v>24</v>
      </c>
    </row>
    <row r="36" spans="1:10" ht="12.75" customHeight="1">
      <c r="A36" s="69" t="s">
        <v>189</v>
      </c>
      <c r="B36" s="69" t="s">
        <v>230</v>
      </c>
      <c r="C36" s="69" t="s">
        <v>231</v>
      </c>
      <c r="D36" s="69" t="s">
        <v>36</v>
      </c>
      <c r="E36" s="71">
        <v>40409</v>
      </c>
      <c r="F36" s="71">
        <v>40410</v>
      </c>
      <c r="G36" s="69">
        <v>2</v>
      </c>
      <c r="H36" s="69" t="s">
        <v>12</v>
      </c>
      <c r="I36" s="69" t="s">
        <v>1034</v>
      </c>
      <c r="J36" s="69" t="s">
        <v>24</v>
      </c>
    </row>
    <row r="37" spans="1:10" ht="12.75" customHeight="1">
      <c r="A37" s="69" t="s">
        <v>189</v>
      </c>
      <c r="B37" s="69" t="s">
        <v>232</v>
      </c>
      <c r="C37" s="69" t="s">
        <v>233</v>
      </c>
      <c r="D37" s="69" t="s">
        <v>36</v>
      </c>
      <c r="E37" s="71">
        <v>40471</v>
      </c>
      <c r="F37" s="71">
        <v>40479</v>
      </c>
      <c r="G37" s="69">
        <v>9</v>
      </c>
      <c r="H37" s="69" t="s">
        <v>12</v>
      </c>
      <c r="I37" s="69" t="s">
        <v>1031</v>
      </c>
      <c r="J37" s="69" t="s">
        <v>24</v>
      </c>
    </row>
    <row r="38" spans="1:10" ht="12.75" customHeight="1">
      <c r="A38" s="70" t="s">
        <v>189</v>
      </c>
      <c r="B38" s="70" t="s">
        <v>244</v>
      </c>
      <c r="C38" s="70" t="s">
        <v>245</v>
      </c>
      <c r="D38" s="70" t="s">
        <v>36</v>
      </c>
      <c r="E38" s="165">
        <v>40297</v>
      </c>
      <c r="F38" s="165">
        <v>40300</v>
      </c>
      <c r="G38" s="70">
        <v>4</v>
      </c>
      <c r="H38" s="70" t="s">
        <v>12</v>
      </c>
      <c r="I38" s="70" t="s">
        <v>35</v>
      </c>
      <c r="J38" s="70" t="s">
        <v>24</v>
      </c>
    </row>
    <row r="39" spans="1:10" ht="12.75" customHeight="1">
      <c r="A39" s="32"/>
      <c r="B39" s="59">
        <f>SUM(IF(FREQUENCY(MATCH(B24:B38,B24:B38,0),MATCH(B24:B38,B24:B38,0))&gt;0,1))</f>
        <v>5</v>
      </c>
      <c r="C39" s="59"/>
      <c r="D39" s="28">
        <f>COUNTA(D24:D38)-3</f>
        <v>12</v>
      </c>
      <c r="E39" s="28"/>
      <c r="F39" s="28"/>
      <c r="G39" s="28">
        <f>SUM(G24:G38)</f>
        <v>42</v>
      </c>
      <c r="H39" s="32"/>
      <c r="I39" s="32"/>
      <c r="J39" s="32"/>
    </row>
    <row r="40" spans="1:10" ht="12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12.75" customHeight="1">
      <c r="A41" s="46" t="s">
        <v>1093</v>
      </c>
      <c r="B41" s="46" t="s">
        <v>249</v>
      </c>
      <c r="C41" s="46" t="s">
        <v>250</v>
      </c>
      <c r="D41" s="46" t="s">
        <v>1089</v>
      </c>
      <c r="E41" s="257">
        <v>40288.35833333333</v>
      </c>
      <c r="F41" s="257">
        <v>40302.363194444442</v>
      </c>
      <c r="G41" s="205">
        <f>F41-E41</f>
        <v>14.004861111112405</v>
      </c>
      <c r="H41" s="180"/>
      <c r="I41" s="180"/>
      <c r="J41" s="180"/>
    </row>
    <row r="42" spans="1:10" ht="12.75" customHeight="1">
      <c r="A42" s="46" t="s">
        <v>1093</v>
      </c>
      <c r="B42" s="46" t="s">
        <v>249</v>
      </c>
      <c r="C42" s="46" t="s">
        <v>250</v>
      </c>
      <c r="D42" s="46" t="s">
        <v>1089</v>
      </c>
      <c r="E42" s="257">
        <v>40302.362500000003</v>
      </c>
      <c r="F42" s="257">
        <v>40316.369444444441</v>
      </c>
      <c r="G42" s="205">
        <f t="shared" ref="G42:G104" si="1">F42-E42</f>
        <v>14.006944444437977</v>
      </c>
      <c r="H42" s="180"/>
      <c r="I42" s="180"/>
      <c r="J42" s="180"/>
    </row>
    <row r="43" spans="1:10" ht="12.75" customHeight="1">
      <c r="A43" s="46" t="s">
        <v>1093</v>
      </c>
      <c r="B43" s="46" t="s">
        <v>249</v>
      </c>
      <c r="C43" s="46" t="s">
        <v>250</v>
      </c>
      <c r="D43" s="46" t="s">
        <v>1089</v>
      </c>
      <c r="E43" s="257">
        <v>40316.368750000001</v>
      </c>
      <c r="F43" s="257">
        <v>40323.37777777778</v>
      </c>
      <c r="G43" s="205">
        <f t="shared" si="1"/>
        <v>7.0090277777781012</v>
      </c>
      <c r="H43" s="180"/>
      <c r="I43" s="180"/>
      <c r="J43" s="180"/>
    </row>
    <row r="44" spans="1:10" ht="12.75" customHeight="1">
      <c r="A44" s="46" t="s">
        <v>1093</v>
      </c>
      <c r="B44" s="46" t="s">
        <v>249</v>
      </c>
      <c r="C44" s="46" t="s">
        <v>250</v>
      </c>
      <c r="D44" s="46" t="s">
        <v>1089</v>
      </c>
      <c r="E44" s="257">
        <v>40323.37777777778</v>
      </c>
      <c r="F44" s="257">
        <v>40393.442361111112</v>
      </c>
      <c r="G44" s="205">
        <f t="shared" si="1"/>
        <v>70.064583333332848</v>
      </c>
      <c r="H44" s="180"/>
      <c r="I44" s="180"/>
      <c r="J44" s="180"/>
    </row>
    <row r="45" spans="1:10" ht="12.75" customHeight="1">
      <c r="A45" s="46" t="s">
        <v>1093</v>
      </c>
      <c r="B45" s="46" t="s">
        <v>249</v>
      </c>
      <c r="C45" s="46" t="s">
        <v>250</v>
      </c>
      <c r="D45" s="46" t="s">
        <v>1089</v>
      </c>
      <c r="E45" s="257">
        <v>40393.443055555559</v>
      </c>
      <c r="F45" s="257">
        <v>40414.447916666664</v>
      </c>
      <c r="G45" s="205">
        <f t="shared" si="1"/>
        <v>21.004861111105129</v>
      </c>
      <c r="H45" s="180"/>
      <c r="I45" s="180"/>
      <c r="J45" s="180"/>
    </row>
    <row r="46" spans="1:10" ht="12.75" customHeight="1">
      <c r="A46" s="46" t="s">
        <v>1093</v>
      </c>
      <c r="B46" s="46" t="s">
        <v>249</v>
      </c>
      <c r="C46" s="46" t="s">
        <v>250</v>
      </c>
      <c r="D46" s="46" t="s">
        <v>1089</v>
      </c>
      <c r="E46" s="257">
        <v>40414.447916666664</v>
      </c>
      <c r="F46" s="257">
        <v>40435.45208333333</v>
      </c>
      <c r="G46" s="205">
        <f t="shared" si="1"/>
        <v>21.004166666665697</v>
      </c>
      <c r="H46" s="180"/>
      <c r="I46" s="180"/>
      <c r="J46" s="180"/>
    </row>
    <row r="47" spans="1:10" ht="12.75" customHeight="1">
      <c r="A47" s="46" t="s">
        <v>1093</v>
      </c>
      <c r="B47" s="46" t="s">
        <v>249</v>
      </c>
      <c r="C47" s="46" t="s">
        <v>250</v>
      </c>
      <c r="D47" s="46" t="s">
        <v>1089</v>
      </c>
      <c r="E47" s="257">
        <v>40435.45208333333</v>
      </c>
      <c r="F47" s="257">
        <v>40456.459722222222</v>
      </c>
      <c r="G47" s="205">
        <f t="shared" si="1"/>
        <v>21.007638888891961</v>
      </c>
      <c r="H47" s="180"/>
      <c r="I47" s="180"/>
      <c r="J47" s="180"/>
    </row>
    <row r="48" spans="1:10" ht="12.75" customHeight="1">
      <c r="A48" s="46" t="s">
        <v>1093</v>
      </c>
      <c r="B48" s="46" t="s">
        <v>249</v>
      </c>
      <c r="C48" s="46" t="s">
        <v>250</v>
      </c>
      <c r="D48" s="46" t="s">
        <v>1089</v>
      </c>
      <c r="E48" s="257">
        <v>40456.459722222222</v>
      </c>
      <c r="F48" s="257">
        <v>40543.539583333331</v>
      </c>
      <c r="G48" s="205">
        <f t="shared" si="1"/>
        <v>87.079861111109494</v>
      </c>
      <c r="H48" s="180"/>
      <c r="I48" s="180"/>
      <c r="J48" s="180"/>
    </row>
    <row r="49" spans="1:10" ht="12.75" customHeight="1">
      <c r="A49" s="46" t="s">
        <v>1093</v>
      </c>
      <c r="B49" s="46" t="s">
        <v>253</v>
      </c>
      <c r="C49" s="46" t="s">
        <v>254</v>
      </c>
      <c r="D49" s="46" t="s">
        <v>1089</v>
      </c>
      <c r="E49" s="257">
        <v>40385.44027777778</v>
      </c>
      <c r="F49" s="257">
        <v>40399.443749999999</v>
      </c>
      <c r="G49" s="205">
        <f t="shared" si="1"/>
        <v>14.003472222218988</v>
      </c>
      <c r="H49" s="180"/>
      <c r="I49" s="180"/>
      <c r="J49" s="180"/>
    </row>
    <row r="50" spans="1:10" ht="12.75" customHeight="1">
      <c r="A50" s="46" t="s">
        <v>1093</v>
      </c>
      <c r="B50" s="46" t="s">
        <v>253</v>
      </c>
      <c r="C50" s="46" t="s">
        <v>254</v>
      </c>
      <c r="D50" s="46" t="s">
        <v>1089</v>
      </c>
      <c r="E50" s="257">
        <v>40490.54791666667</v>
      </c>
      <c r="F50" s="257">
        <v>40511.555555555555</v>
      </c>
      <c r="G50" s="205">
        <f t="shared" si="1"/>
        <v>21.007638888884685</v>
      </c>
      <c r="H50" s="180"/>
      <c r="I50" s="180"/>
      <c r="J50" s="180"/>
    </row>
    <row r="51" spans="1:10" ht="12.75" customHeight="1">
      <c r="A51" s="46" t="s">
        <v>1093</v>
      </c>
      <c r="B51" s="46" t="s">
        <v>259</v>
      </c>
      <c r="C51" s="46" t="s">
        <v>260</v>
      </c>
      <c r="D51" s="46" t="s">
        <v>1089</v>
      </c>
      <c r="E51" s="257">
        <v>40184.570138888892</v>
      </c>
      <c r="F51" s="257">
        <v>40185.572222222225</v>
      </c>
      <c r="G51" s="205">
        <f t="shared" si="1"/>
        <v>1.0020833333328483</v>
      </c>
      <c r="H51" s="180"/>
      <c r="I51" s="180"/>
      <c r="J51" s="180"/>
    </row>
    <row r="52" spans="1:10" ht="12.75" customHeight="1">
      <c r="A52" s="46" t="s">
        <v>1093</v>
      </c>
      <c r="B52" s="46" t="s">
        <v>259</v>
      </c>
      <c r="C52" s="46" t="s">
        <v>260</v>
      </c>
      <c r="D52" s="46" t="s">
        <v>1089</v>
      </c>
      <c r="E52" s="257">
        <v>40186.576388888891</v>
      </c>
      <c r="F52" s="257">
        <v>40213.582638888889</v>
      </c>
      <c r="G52" s="205">
        <f t="shared" si="1"/>
        <v>27.006249999998545</v>
      </c>
      <c r="H52" s="180"/>
      <c r="I52" s="180"/>
      <c r="J52" s="180"/>
    </row>
    <row r="53" spans="1:10" ht="12.75" customHeight="1">
      <c r="A53" s="46" t="s">
        <v>1093</v>
      </c>
      <c r="B53" s="46" t="s">
        <v>259</v>
      </c>
      <c r="C53" s="46" t="s">
        <v>260</v>
      </c>
      <c r="D53" s="46" t="s">
        <v>1089</v>
      </c>
      <c r="E53" s="257">
        <v>40225.618055555555</v>
      </c>
      <c r="F53" s="257">
        <v>40227.652777777781</v>
      </c>
      <c r="G53" s="205">
        <f t="shared" si="1"/>
        <v>2.0347222222262644</v>
      </c>
      <c r="H53" s="180"/>
      <c r="I53" s="180"/>
      <c r="J53" s="180"/>
    </row>
    <row r="54" spans="1:10" ht="12.75" customHeight="1">
      <c r="A54" s="46" t="s">
        <v>1093</v>
      </c>
      <c r="B54" s="46" t="s">
        <v>259</v>
      </c>
      <c r="C54" s="46" t="s">
        <v>260</v>
      </c>
      <c r="D54" s="46" t="s">
        <v>1089</v>
      </c>
      <c r="E54" s="257">
        <v>40228.654166666667</v>
      </c>
      <c r="F54" s="257">
        <v>40232.670138888891</v>
      </c>
      <c r="G54" s="205">
        <f t="shared" si="1"/>
        <v>4.015972222223354</v>
      </c>
      <c r="H54" s="180"/>
      <c r="I54" s="180"/>
      <c r="J54" s="180"/>
    </row>
    <row r="55" spans="1:10" ht="12.75" customHeight="1">
      <c r="A55" s="46" t="s">
        <v>1093</v>
      </c>
      <c r="B55" s="46" t="s">
        <v>259</v>
      </c>
      <c r="C55" s="46" t="s">
        <v>260</v>
      </c>
      <c r="D55" s="46" t="s">
        <v>1089</v>
      </c>
      <c r="E55" s="257">
        <v>40234.67291666667</v>
      </c>
      <c r="F55" s="257">
        <v>40236.677777777775</v>
      </c>
      <c r="G55" s="205">
        <f t="shared" si="1"/>
        <v>2.0048611111051287</v>
      </c>
      <c r="H55" s="180"/>
      <c r="I55" s="180"/>
      <c r="J55" s="180"/>
    </row>
    <row r="56" spans="1:10" ht="12.75" customHeight="1">
      <c r="A56" s="46" t="s">
        <v>1093</v>
      </c>
      <c r="B56" s="46" t="s">
        <v>259</v>
      </c>
      <c r="C56" s="46" t="s">
        <v>260</v>
      </c>
      <c r="D56" s="46" t="s">
        <v>1089</v>
      </c>
      <c r="E56" s="257">
        <v>40240.681250000001</v>
      </c>
      <c r="F56" s="257">
        <v>40247.684027777781</v>
      </c>
      <c r="G56" s="205">
        <f t="shared" si="1"/>
        <v>7.0027777777795563</v>
      </c>
      <c r="H56" s="180"/>
      <c r="I56" s="180"/>
      <c r="J56" s="180"/>
    </row>
    <row r="57" spans="1:10" ht="12.75" customHeight="1">
      <c r="A57" s="46" t="s">
        <v>1093</v>
      </c>
      <c r="B57" s="46" t="s">
        <v>259</v>
      </c>
      <c r="C57" s="46" t="s">
        <v>260</v>
      </c>
      <c r="D57" s="46" t="s">
        <v>1089</v>
      </c>
      <c r="E57" s="257">
        <v>40255.686805555553</v>
      </c>
      <c r="F57" s="257">
        <v>40261.689583333333</v>
      </c>
      <c r="G57" s="205">
        <f t="shared" si="1"/>
        <v>6.0027777777795563</v>
      </c>
      <c r="H57" s="180"/>
      <c r="I57" s="180"/>
      <c r="J57" s="180"/>
    </row>
    <row r="58" spans="1:10" ht="12.75" customHeight="1">
      <c r="A58" s="46" t="s">
        <v>1093</v>
      </c>
      <c r="B58" s="46" t="s">
        <v>259</v>
      </c>
      <c r="C58" s="46" t="s">
        <v>260</v>
      </c>
      <c r="D58" s="46" t="s">
        <v>1089</v>
      </c>
      <c r="E58" s="257">
        <v>40264.697916666664</v>
      </c>
      <c r="F58" s="257">
        <v>40278.703472222223</v>
      </c>
      <c r="G58" s="205">
        <f t="shared" si="1"/>
        <v>14.005555555559113</v>
      </c>
      <c r="H58" s="180"/>
      <c r="I58" s="180"/>
      <c r="J58" s="180"/>
    </row>
    <row r="59" spans="1:10" ht="12.75" customHeight="1">
      <c r="A59" s="46" t="s">
        <v>1093</v>
      </c>
      <c r="B59" s="46" t="s">
        <v>259</v>
      </c>
      <c r="C59" s="46" t="s">
        <v>260</v>
      </c>
      <c r="D59" s="46" t="s">
        <v>1089</v>
      </c>
      <c r="E59" s="257">
        <v>40284.705555555556</v>
      </c>
      <c r="F59" s="257">
        <v>40288.707638888889</v>
      </c>
      <c r="G59" s="205">
        <f t="shared" si="1"/>
        <v>4.0020833333328483</v>
      </c>
      <c r="H59" s="180"/>
      <c r="I59" s="180"/>
      <c r="J59" s="180"/>
    </row>
    <row r="60" spans="1:10" ht="12.75" customHeight="1">
      <c r="A60" s="46" t="s">
        <v>1093</v>
      </c>
      <c r="B60" s="46" t="s">
        <v>259</v>
      </c>
      <c r="C60" s="46" t="s">
        <v>260</v>
      </c>
      <c r="D60" s="46" t="s">
        <v>1089</v>
      </c>
      <c r="E60" s="257">
        <v>40292.711805555555</v>
      </c>
      <c r="F60" s="257">
        <v>40299.354166666664</v>
      </c>
      <c r="G60" s="205">
        <f t="shared" si="1"/>
        <v>6.6423611111094942</v>
      </c>
      <c r="H60" s="180"/>
      <c r="I60" s="180"/>
      <c r="J60" s="180"/>
    </row>
    <row r="61" spans="1:10" ht="12.75" customHeight="1">
      <c r="A61" s="46" t="s">
        <v>1093</v>
      </c>
      <c r="B61" s="46" t="s">
        <v>259</v>
      </c>
      <c r="C61" s="46" t="s">
        <v>260</v>
      </c>
      <c r="D61" s="46" t="s">
        <v>1089</v>
      </c>
      <c r="E61" s="257">
        <v>40309.356944444444</v>
      </c>
      <c r="F61" s="257">
        <v>40318.363194444442</v>
      </c>
      <c r="G61" s="205">
        <f t="shared" si="1"/>
        <v>9.0062499999985448</v>
      </c>
      <c r="H61" s="180"/>
      <c r="I61" s="180"/>
      <c r="J61" s="180"/>
    </row>
    <row r="62" spans="1:10" ht="12.75" customHeight="1">
      <c r="A62" s="46" t="s">
        <v>1093</v>
      </c>
      <c r="B62" s="46" t="s">
        <v>259</v>
      </c>
      <c r="C62" s="46" t="s">
        <v>260</v>
      </c>
      <c r="D62" s="46" t="s">
        <v>1089</v>
      </c>
      <c r="E62" s="257">
        <v>40319.363888888889</v>
      </c>
      <c r="F62" s="257">
        <v>40331.369444444441</v>
      </c>
      <c r="G62" s="205">
        <f t="shared" si="1"/>
        <v>12.005555555551837</v>
      </c>
      <c r="H62" s="180"/>
      <c r="I62" s="180"/>
      <c r="J62" s="180"/>
    </row>
    <row r="63" spans="1:10" ht="12.75" customHeight="1">
      <c r="A63" s="46" t="s">
        <v>1093</v>
      </c>
      <c r="B63" s="46" t="s">
        <v>259</v>
      </c>
      <c r="C63" s="46" t="s">
        <v>260</v>
      </c>
      <c r="D63" s="46" t="s">
        <v>1089</v>
      </c>
      <c r="E63" s="257">
        <v>40332.370138888888</v>
      </c>
      <c r="F63" s="257">
        <v>40333.370833333334</v>
      </c>
      <c r="G63" s="205">
        <f t="shared" si="1"/>
        <v>1.0006944444467081</v>
      </c>
      <c r="H63" s="180"/>
      <c r="I63" s="180"/>
      <c r="J63" s="180"/>
    </row>
    <row r="64" spans="1:10" ht="12.75" customHeight="1">
      <c r="A64" s="46" t="s">
        <v>1093</v>
      </c>
      <c r="B64" s="46" t="s">
        <v>259</v>
      </c>
      <c r="C64" s="46" t="s">
        <v>260</v>
      </c>
      <c r="D64" s="46" t="s">
        <v>1089</v>
      </c>
      <c r="E64" s="257">
        <v>40337.37222222222</v>
      </c>
      <c r="F64" s="257">
        <v>40348.379861111112</v>
      </c>
      <c r="G64" s="205">
        <f t="shared" si="1"/>
        <v>11.007638888891961</v>
      </c>
      <c r="H64" s="180"/>
      <c r="I64" s="180"/>
      <c r="J64" s="180"/>
    </row>
    <row r="65" spans="1:10" ht="12.75" customHeight="1">
      <c r="A65" s="46" t="s">
        <v>1093</v>
      </c>
      <c r="B65" s="46" t="s">
        <v>259</v>
      </c>
      <c r="C65" s="46" t="s">
        <v>260</v>
      </c>
      <c r="D65" s="46" t="s">
        <v>1089</v>
      </c>
      <c r="E65" s="257">
        <v>40352.393055555556</v>
      </c>
      <c r="F65" s="257">
        <v>40361.40347222222</v>
      </c>
      <c r="G65" s="205">
        <f t="shared" si="1"/>
        <v>9.0104166666642413</v>
      </c>
      <c r="H65" s="180"/>
      <c r="I65" s="180"/>
      <c r="J65" s="180"/>
    </row>
    <row r="66" spans="1:10" ht="12.75" customHeight="1">
      <c r="A66" s="46" t="s">
        <v>1093</v>
      </c>
      <c r="B66" s="46" t="s">
        <v>259</v>
      </c>
      <c r="C66" s="46" t="s">
        <v>260</v>
      </c>
      <c r="D66" s="46" t="s">
        <v>1089</v>
      </c>
      <c r="E66" s="257">
        <v>40366.630555555559</v>
      </c>
      <c r="F66" s="257">
        <v>40372.631944444445</v>
      </c>
      <c r="G66" s="205">
        <f t="shared" si="1"/>
        <v>6.0013888888861402</v>
      </c>
      <c r="H66" s="180"/>
      <c r="I66" s="180"/>
      <c r="J66" s="180"/>
    </row>
    <row r="67" spans="1:10" ht="12.75" customHeight="1">
      <c r="A67" s="46" t="s">
        <v>1093</v>
      </c>
      <c r="B67" s="46" t="s">
        <v>259</v>
      </c>
      <c r="C67" s="46" t="s">
        <v>260</v>
      </c>
      <c r="D67" s="46" t="s">
        <v>1089</v>
      </c>
      <c r="E67" s="257">
        <v>40373.631944444445</v>
      </c>
      <c r="F67" s="257">
        <v>40375.636111111111</v>
      </c>
      <c r="G67" s="205">
        <f t="shared" si="1"/>
        <v>2.0041666666656965</v>
      </c>
      <c r="H67" s="180"/>
      <c r="I67" s="180"/>
      <c r="J67" s="180"/>
    </row>
    <row r="68" spans="1:10" ht="12.75" customHeight="1">
      <c r="A68" s="46" t="s">
        <v>1093</v>
      </c>
      <c r="B68" s="46" t="s">
        <v>259</v>
      </c>
      <c r="C68" s="46" t="s">
        <v>260</v>
      </c>
      <c r="D68" s="46" t="s">
        <v>1089</v>
      </c>
      <c r="E68" s="257">
        <v>40381.637499999997</v>
      </c>
      <c r="F68" s="257">
        <v>40387.638194444444</v>
      </c>
      <c r="G68" s="205">
        <f t="shared" si="1"/>
        <v>6.0006944444467081</v>
      </c>
      <c r="H68" s="180"/>
      <c r="I68" s="180"/>
      <c r="J68" s="180"/>
    </row>
    <row r="69" spans="1:10" ht="12.75" customHeight="1">
      <c r="A69" s="46" t="s">
        <v>1093</v>
      </c>
      <c r="B69" s="46" t="s">
        <v>259</v>
      </c>
      <c r="C69" s="46" t="s">
        <v>260</v>
      </c>
      <c r="D69" s="46" t="s">
        <v>1089</v>
      </c>
      <c r="E69" s="257">
        <v>40390.63958333333</v>
      </c>
      <c r="F69" s="257">
        <v>40393.64166666667</v>
      </c>
      <c r="G69" s="205">
        <f t="shared" si="1"/>
        <v>3.0020833333401242</v>
      </c>
      <c r="H69" s="180"/>
      <c r="I69" s="180"/>
      <c r="J69" s="180"/>
    </row>
    <row r="70" spans="1:10" ht="12.75" customHeight="1">
      <c r="A70" s="46" t="s">
        <v>1093</v>
      </c>
      <c r="B70" s="46" t="s">
        <v>259</v>
      </c>
      <c r="C70" s="46" t="s">
        <v>260</v>
      </c>
      <c r="D70" s="46" t="s">
        <v>1089</v>
      </c>
      <c r="E70" s="257">
        <v>40400.642361111109</v>
      </c>
      <c r="F70" s="257">
        <v>40414.651388888888</v>
      </c>
      <c r="G70" s="205">
        <f t="shared" si="1"/>
        <v>14.009027777778101</v>
      </c>
      <c r="H70" s="180"/>
      <c r="I70" s="180"/>
      <c r="J70" s="180"/>
    </row>
    <row r="71" spans="1:10" ht="12.75" customHeight="1">
      <c r="A71" s="46" t="s">
        <v>1093</v>
      </c>
      <c r="B71" s="46" t="s">
        <v>259</v>
      </c>
      <c r="C71" s="46" t="s">
        <v>260</v>
      </c>
      <c r="D71" s="46" t="s">
        <v>1089</v>
      </c>
      <c r="E71" s="257">
        <v>40415.652083333334</v>
      </c>
      <c r="F71" s="257">
        <v>40543</v>
      </c>
      <c r="G71" s="205">
        <f t="shared" si="1"/>
        <v>127.3479166666657</v>
      </c>
      <c r="H71" s="180"/>
      <c r="I71" s="180"/>
      <c r="J71" s="180"/>
    </row>
    <row r="72" spans="1:10" ht="12.75" customHeight="1">
      <c r="A72" s="46" t="s">
        <v>1093</v>
      </c>
      <c r="B72" s="46" t="s">
        <v>267</v>
      </c>
      <c r="C72" s="46" t="s">
        <v>268</v>
      </c>
      <c r="D72" s="46" t="s">
        <v>1089</v>
      </c>
      <c r="E72" s="257">
        <v>40203.61041666667</v>
      </c>
      <c r="F72" s="257">
        <v>40210.5</v>
      </c>
      <c r="G72" s="205">
        <f t="shared" si="1"/>
        <v>6.8895833333299379</v>
      </c>
      <c r="H72" s="180"/>
      <c r="I72" s="180"/>
      <c r="J72" s="180"/>
    </row>
    <row r="73" spans="1:10" ht="12.75" customHeight="1">
      <c r="A73" s="46" t="s">
        <v>1093</v>
      </c>
      <c r="B73" s="46" t="s">
        <v>267</v>
      </c>
      <c r="C73" s="46" t="s">
        <v>268</v>
      </c>
      <c r="D73" s="46" t="s">
        <v>1089</v>
      </c>
      <c r="E73" s="257">
        <v>40219.612500000003</v>
      </c>
      <c r="F73" s="257">
        <v>40220.616666666669</v>
      </c>
      <c r="G73" s="205">
        <f t="shared" si="1"/>
        <v>1.0041666666656965</v>
      </c>
      <c r="H73" s="180"/>
      <c r="I73" s="180"/>
      <c r="J73" s="180"/>
    </row>
    <row r="74" spans="1:10" ht="12.75" customHeight="1">
      <c r="A74" s="46" t="s">
        <v>1093</v>
      </c>
      <c r="B74" s="46" t="s">
        <v>267</v>
      </c>
      <c r="C74" s="46" t="s">
        <v>268</v>
      </c>
      <c r="D74" s="46" t="s">
        <v>1089</v>
      </c>
      <c r="E74" s="257">
        <v>40229.666666666664</v>
      </c>
      <c r="F74" s="257">
        <v>40232.67083333333</v>
      </c>
      <c r="G74" s="205">
        <f t="shared" si="1"/>
        <v>3.0041666666656965</v>
      </c>
      <c r="H74" s="180"/>
      <c r="I74" s="180"/>
      <c r="J74" s="180"/>
    </row>
    <row r="75" spans="1:10" ht="12.75" customHeight="1">
      <c r="A75" s="46" t="s">
        <v>1093</v>
      </c>
      <c r="B75" s="46" t="s">
        <v>267</v>
      </c>
      <c r="C75" s="46" t="s">
        <v>268</v>
      </c>
      <c r="D75" s="46" t="s">
        <v>1089</v>
      </c>
      <c r="E75" s="257">
        <v>40236.678472222222</v>
      </c>
      <c r="F75" s="257">
        <v>40239.679861111108</v>
      </c>
      <c r="G75" s="205">
        <f t="shared" si="1"/>
        <v>3.0013888888861402</v>
      </c>
      <c r="H75" s="180"/>
      <c r="I75" s="180"/>
      <c r="J75" s="180"/>
    </row>
    <row r="76" spans="1:10" ht="12.75" customHeight="1">
      <c r="A76" s="46" t="s">
        <v>1093</v>
      </c>
      <c r="B76" s="46" t="s">
        <v>267</v>
      </c>
      <c r="C76" s="46" t="s">
        <v>268</v>
      </c>
      <c r="D76" s="46" t="s">
        <v>1089</v>
      </c>
      <c r="E76" s="257">
        <v>40242.682638888888</v>
      </c>
      <c r="F76" s="257">
        <v>40247.684027777781</v>
      </c>
      <c r="G76" s="205">
        <f t="shared" si="1"/>
        <v>5.0013888888934162</v>
      </c>
      <c r="H76" s="180"/>
      <c r="I76" s="180"/>
      <c r="J76" s="180"/>
    </row>
    <row r="77" spans="1:10" ht="12.75" customHeight="1">
      <c r="A77" s="46" t="s">
        <v>1093</v>
      </c>
      <c r="B77" s="46" t="s">
        <v>267</v>
      </c>
      <c r="C77" s="46" t="s">
        <v>268</v>
      </c>
      <c r="D77" s="46" t="s">
        <v>1089</v>
      </c>
      <c r="E77" s="257">
        <v>40259.318749999999</v>
      </c>
      <c r="F77" s="257">
        <v>40261.320138888892</v>
      </c>
      <c r="G77" s="205">
        <f t="shared" si="1"/>
        <v>2.0013888888934162</v>
      </c>
      <c r="H77" s="180"/>
      <c r="I77" s="180"/>
      <c r="J77" s="180"/>
    </row>
    <row r="78" spans="1:10" ht="12.75" customHeight="1">
      <c r="A78" s="46" t="s">
        <v>1093</v>
      </c>
      <c r="B78" s="46" t="s">
        <v>267</v>
      </c>
      <c r="C78" s="46" t="s">
        <v>268</v>
      </c>
      <c r="D78" s="46" t="s">
        <v>1089</v>
      </c>
      <c r="E78" s="257">
        <v>40273.351388888892</v>
      </c>
      <c r="F78" s="257">
        <v>40294.356944444444</v>
      </c>
      <c r="G78" s="205">
        <f t="shared" si="1"/>
        <v>21.005555555551837</v>
      </c>
      <c r="H78" s="180"/>
      <c r="I78" s="180"/>
      <c r="J78" s="180"/>
    </row>
    <row r="79" spans="1:10" ht="12.75" customHeight="1">
      <c r="A79" s="46" t="s">
        <v>1093</v>
      </c>
      <c r="B79" s="46" t="s">
        <v>267</v>
      </c>
      <c r="C79" s="46" t="s">
        <v>268</v>
      </c>
      <c r="D79" s="46" t="s">
        <v>1089</v>
      </c>
      <c r="E79" s="257">
        <v>40298.352083333331</v>
      </c>
      <c r="F79" s="257">
        <v>40299.354166666664</v>
      </c>
      <c r="G79" s="205">
        <f t="shared" si="1"/>
        <v>1.0020833333328483</v>
      </c>
      <c r="H79" s="180"/>
      <c r="I79" s="180"/>
      <c r="J79" s="180"/>
    </row>
    <row r="80" spans="1:10" ht="12.75" customHeight="1">
      <c r="A80" s="46" t="s">
        <v>1093</v>
      </c>
      <c r="B80" s="46" t="s">
        <v>267</v>
      </c>
      <c r="C80" s="46" t="s">
        <v>268</v>
      </c>
      <c r="D80" s="46" t="s">
        <v>1089</v>
      </c>
      <c r="E80" s="257">
        <v>40316.36041666667</v>
      </c>
      <c r="F80" s="257">
        <v>40317.361805555556</v>
      </c>
      <c r="G80" s="205">
        <f t="shared" si="1"/>
        <v>1.0013888888861402</v>
      </c>
      <c r="H80" s="180"/>
      <c r="I80" s="180"/>
      <c r="J80" s="180"/>
    </row>
    <row r="81" spans="1:10" ht="12.75" customHeight="1">
      <c r="A81" s="46" t="s">
        <v>1093</v>
      </c>
      <c r="B81" s="46" t="s">
        <v>267</v>
      </c>
      <c r="C81" s="46" t="s">
        <v>268</v>
      </c>
      <c r="D81" s="46" t="s">
        <v>1089</v>
      </c>
      <c r="E81" s="257">
        <v>40326.366666666669</v>
      </c>
      <c r="F81" s="257">
        <v>40327.367361111108</v>
      </c>
      <c r="G81" s="205">
        <f t="shared" si="1"/>
        <v>1.0006944444394321</v>
      </c>
      <c r="H81" s="180"/>
      <c r="I81" s="180"/>
      <c r="J81" s="180"/>
    </row>
    <row r="82" spans="1:10" ht="12.75" customHeight="1">
      <c r="A82" s="46" t="s">
        <v>1093</v>
      </c>
      <c r="B82" s="46" t="s">
        <v>267</v>
      </c>
      <c r="C82" s="46" t="s">
        <v>268</v>
      </c>
      <c r="D82" s="46" t="s">
        <v>1089</v>
      </c>
      <c r="E82" s="257">
        <v>40352.392361111109</v>
      </c>
      <c r="F82" s="257">
        <v>40353.393750000003</v>
      </c>
      <c r="G82" s="205">
        <f t="shared" si="1"/>
        <v>1.0013888888934162</v>
      </c>
      <c r="H82" s="180"/>
      <c r="I82" s="180"/>
      <c r="J82" s="180"/>
    </row>
    <row r="83" spans="1:10" ht="12.75" customHeight="1">
      <c r="A83" s="46" t="s">
        <v>1093</v>
      </c>
      <c r="B83" s="46" t="s">
        <v>267</v>
      </c>
      <c r="C83" s="46" t="s">
        <v>268</v>
      </c>
      <c r="D83" s="46" t="s">
        <v>1089</v>
      </c>
      <c r="E83" s="257">
        <v>40354.393750000003</v>
      </c>
      <c r="F83" s="257">
        <v>40355.399305555555</v>
      </c>
      <c r="G83" s="205">
        <f t="shared" si="1"/>
        <v>1.0055555555518367</v>
      </c>
      <c r="H83" s="180"/>
      <c r="I83" s="180"/>
      <c r="J83" s="180"/>
    </row>
    <row r="84" spans="1:10" ht="12.75" customHeight="1">
      <c r="A84" s="46" t="s">
        <v>1093</v>
      </c>
      <c r="B84" s="46" t="s">
        <v>267</v>
      </c>
      <c r="C84" s="46" t="s">
        <v>268</v>
      </c>
      <c r="D84" s="46" t="s">
        <v>1089</v>
      </c>
      <c r="E84" s="257">
        <v>40358.402083333334</v>
      </c>
      <c r="F84" s="257">
        <v>40362.629166666666</v>
      </c>
      <c r="G84" s="205">
        <f t="shared" si="1"/>
        <v>4.2270833333313931</v>
      </c>
      <c r="H84" s="180"/>
      <c r="I84" s="180"/>
      <c r="J84" s="180"/>
    </row>
    <row r="85" spans="1:10" ht="12.75" customHeight="1">
      <c r="A85" s="46" t="s">
        <v>1093</v>
      </c>
      <c r="B85" s="46" t="s">
        <v>267</v>
      </c>
      <c r="C85" s="46" t="s">
        <v>268</v>
      </c>
      <c r="D85" s="46" t="s">
        <v>1089</v>
      </c>
      <c r="E85" s="257">
        <v>40373.632638888892</v>
      </c>
      <c r="F85" s="257">
        <v>40374.633333333331</v>
      </c>
      <c r="G85" s="205">
        <f t="shared" si="1"/>
        <v>1.0006944444394321</v>
      </c>
      <c r="H85" s="180"/>
      <c r="I85" s="180"/>
      <c r="J85" s="180"/>
    </row>
    <row r="86" spans="1:10" ht="12.75" customHeight="1">
      <c r="A86" s="46" t="s">
        <v>1093</v>
      </c>
      <c r="B86" s="46" t="s">
        <v>267</v>
      </c>
      <c r="C86" s="46" t="s">
        <v>268</v>
      </c>
      <c r="D86" s="46" t="s">
        <v>1089</v>
      </c>
      <c r="E86" s="257">
        <v>40387.638194444444</v>
      </c>
      <c r="F86" s="257">
        <v>40389.638888888891</v>
      </c>
      <c r="G86" s="205">
        <f t="shared" si="1"/>
        <v>2.0006944444467081</v>
      </c>
      <c r="H86" s="180"/>
      <c r="I86" s="180"/>
      <c r="J86" s="180"/>
    </row>
    <row r="87" spans="1:10" ht="12.75" customHeight="1">
      <c r="A87" s="46" t="s">
        <v>1093</v>
      </c>
      <c r="B87" s="46" t="s">
        <v>267</v>
      </c>
      <c r="C87" s="46" t="s">
        <v>268</v>
      </c>
      <c r="D87" s="46" t="s">
        <v>1089</v>
      </c>
      <c r="E87" s="257">
        <v>40456.695833333331</v>
      </c>
      <c r="F87" s="257">
        <v>40463.702777777777</v>
      </c>
      <c r="G87" s="205">
        <f t="shared" si="1"/>
        <v>7.0069444444452529</v>
      </c>
      <c r="H87" s="180"/>
      <c r="I87" s="180"/>
      <c r="J87" s="180"/>
    </row>
    <row r="88" spans="1:10" ht="12.75" customHeight="1">
      <c r="A88" s="46" t="s">
        <v>1093</v>
      </c>
      <c r="B88" s="46" t="s">
        <v>267</v>
      </c>
      <c r="C88" s="46" t="s">
        <v>268</v>
      </c>
      <c r="D88" s="46" t="s">
        <v>1089</v>
      </c>
      <c r="E88" s="257">
        <v>40466.70416666667</v>
      </c>
      <c r="F88" s="257">
        <v>40467.704861111109</v>
      </c>
      <c r="G88" s="205">
        <f t="shared" si="1"/>
        <v>1.0006944444394321</v>
      </c>
      <c r="H88" s="180"/>
      <c r="I88" s="180"/>
      <c r="J88" s="180"/>
    </row>
    <row r="89" spans="1:10" ht="12.75" customHeight="1">
      <c r="A89" s="46" t="s">
        <v>1093</v>
      </c>
      <c r="B89" s="46" t="s">
        <v>267</v>
      </c>
      <c r="C89" s="46" t="s">
        <v>268</v>
      </c>
      <c r="D89" s="46" t="s">
        <v>1089</v>
      </c>
      <c r="E89" s="257">
        <v>40469.537499999999</v>
      </c>
      <c r="F89" s="257">
        <v>40486.334027777775</v>
      </c>
      <c r="G89" s="205">
        <f t="shared" si="1"/>
        <v>16.796527777776646</v>
      </c>
      <c r="H89" s="180"/>
      <c r="I89" s="180"/>
      <c r="J89" s="180"/>
    </row>
    <row r="90" spans="1:10" ht="12.75" customHeight="1">
      <c r="A90" s="46" t="s">
        <v>1093</v>
      </c>
      <c r="B90" s="46" t="s">
        <v>267</v>
      </c>
      <c r="C90" s="46" t="s">
        <v>268</v>
      </c>
      <c r="D90" s="46" t="s">
        <v>1089</v>
      </c>
      <c r="E90" s="257">
        <v>40488.336805555555</v>
      </c>
      <c r="F90" s="257">
        <v>40511.560416666667</v>
      </c>
      <c r="G90" s="205">
        <f t="shared" si="1"/>
        <v>23.223611111112405</v>
      </c>
      <c r="H90" s="180"/>
      <c r="I90" s="180"/>
      <c r="J90" s="180"/>
    </row>
    <row r="91" spans="1:10" ht="12.75" customHeight="1">
      <c r="A91" s="46" t="s">
        <v>1093</v>
      </c>
      <c r="B91" s="46" t="s">
        <v>267</v>
      </c>
      <c r="C91" s="46" t="s">
        <v>268</v>
      </c>
      <c r="D91" s="46" t="s">
        <v>1089</v>
      </c>
      <c r="E91" s="257">
        <v>40530.380555555559</v>
      </c>
      <c r="F91" s="257">
        <v>40536.387499999997</v>
      </c>
      <c r="G91" s="205">
        <f t="shared" si="1"/>
        <v>6.0069444444379769</v>
      </c>
      <c r="H91" s="180"/>
      <c r="I91" s="180"/>
      <c r="J91" s="180"/>
    </row>
    <row r="92" spans="1:10" ht="12.75" customHeight="1">
      <c r="A92" s="46" t="s">
        <v>1093</v>
      </c>
      <c r="B92" s="46" t="s">
        <v>267</v>
      </c>
      <c r="C92" s="46" t="s">
        <v>268</v>
      </c>
      <c r="D92" s="46" t="s">
        <v>1089</v>
      </c>
      <c r="E92" s="257">
        <v>40537.395138888889</v>
      </c>
      <c r="F92" s="257">
        <v>40543</v>
      </c>
      <c r="G92" s="205">
        <f t="shared" si="1"/>
        <v>5.6048611111109494</v>
      </c>
      <c r="H92" s="180"/>
      <c r="I92" s="180"/>
      <c r="J92" s="180"/>
    </row>
    <row r="93" spans="1:10" ht="12.75" customHeight="1">
      <c r="A93" s="46" t="s">
        <v>1093</v>
      </c>
      <c r="B93" s="46" t="s">
        <v>273</v>
      </c>
      <c r="C93" s="46" t="s">
        <v>274</v>
      </c>
      <c r="D93" s="46" t="s">
        <v>1089</v>
      </c>
      <c r="E93" s="257">
        <v>40301.362500000003</v>
      </c>
      <c r="F93" s="257">
        <v>40315.368750000001</v>
      </c>
      <c r="G93" s="205">
        <f t="shared" si="1"/>
        <v>14.006249999998545</v>
      </c>
      <c r="H93" s="180"/>
      <c r="I93" s="180"/>
      <c r="J93" s="180"/>
    </row>
    <row r="94" spans="1:10" ht="12.75" customHeight="1">
      <c r="A94" s="46" t="s">
        <v>1093</v>
      </c>
      <c r="B94" s="46" t="s">
        <v>273</v>
      </c>
      <c r="C94" s="46" t="s">
        <v>274</v>
      </c>
      <c r="D94" s="46" t="s">
        <v>1089</v>
      </c>
      <c r="E94" s="257">
        <v>40490.550000000003</v>
      </c>
      <c r="F94" s="257">
        <v>40511.560416666667</v>
      </c>
      <c r="G94" s="205">
        <f t="shared" si="1"/>
        <v>21.010416666664241</v>
      </c>
      <c r="H94" s="180"/>
      <c r="I94" s="180"/>
      <c r="J94" s="180"/>
    </row>
    <row r="95" spans="1:10" ht="12.75" customHeight="1">
      <c r="A95" s="46" t="s">
        <v>1093</v>
      </c>
      <c r="B95" s="46" t="s">
        <v>273</v>
      </c>
      <c r="C95" s="46" t="s">
        <v>274</v>
      </c>
      <c r="D95" s="46" t="s">
        <v>1089</v>
      </c>
      <c r="E95" s="257">
        <v>40518.565972222219</v>
      </c>
      <c r="F95" s="257">
        <v>40525.571527777778</v>
      </c>
      <c r="G95" s="205">
        <f t="shared" si="1"/>
        <v>7.0055555555591127</v>
      </c>
      <c r="H95" s="180"/>
      <c r="I95" s="180"/>
      <c r="J95" s="180"/>
    </row>
    <row r="96" spans="1:10" ht="12.75" customHeight="1">
      <c r="A96" s="46" t="s">
        <v>1093</v>
      </c>
      <c r="B96" s="46" t="s">
        <v>277</v>
      </c>
      <c r="C96" s="46" t="s">
        <v>278</v>
      </c>
      <c r="D96" s="46" t="s">
        <v>1089</v>
      </c>
      <c r="E96" s="257">
        <v>40232.67083333333</v>
      </c>
      <c r="F96" s="257">
        <v>40233.671527777777</v>
      </c>
      <c r="G96" s="205">
        <f t="shared" si="1"/>
        <v>1.0006944444467081</v>
      </c>
      <c r="H96" s="180"/>
      <c r="I96" s="180"/>
      <c r="J96" s="180"/>
    </row>
    <row r="97" spans="1:10" ht="12.75" customHeight="1">
      <c r="A97" s="46" t="s">
        <v>1093</v>
      </c>
      <c r="B97" s="46" t="s">
        <v>277</v>
      </c>
      <c r="C97" s="46" t="s">
        <v>278</v>
      </c>
      <c r="D97" s="46" t="s">
        <v>1089</v>
      </c>
      <c r="E97" s="257">
        <v>40295.347916666666</v>
      </c>
      <c r="F97" s="257">
        <v>40296.35</v>
      </c>
      <c r="G97" s="205">
        <f t="shared" si="1"/>
        <v>1.0020833333328483</v>
      </c>
      <c r="H97" s="180"/>
      <c r="I97" s="180"/>
      <c r="J97" s="180"/>
    </row>
    <row r="98" spans="1:10" ht="12.75" customHeight="1">
      <c r="A98" s="46" t="s">
        <v>1093</v>
      </c>
      <c r="B98" s="46" t="s">
        <v>277</v>
      </c>
      <c r="C98" s="46" t="s">
        <v>278</v>
      </c>
      <c r="D98" s="46" t="s">
        <v>1089</v>
      </c>
      <c r="E98" s="257">
        <v>40490.551388888889</v>
      </c>
      <c r="F98" s="257">
        <v>40511.561111111114</v>
      </c>
      <c r="G98" s="205">
        <f t="shared" si="1"/>
        <v>21.009722222224809</v>
      </c>
      <c r="H98" s="180"/>
      <c r="I98" s="180"/>
      <c r="J98" s="180"/>
    </row>
    <row r="99" spans="1:10" ht="12.75" customHeight="1">
      <c r="A99" s="46" t="s">
        <v>1093</v>
      </c>
      <c r="B99" s="46" t="s">
        <v>277</v>
      </c>
      <c r="C99" s="46" t="s">
        <v>278</v>
      </c>
      <c r="D99" s="46" t="s">
        <v>1089</v>
      </c>
      <c r="E99" s="257">
        <v>40518.566666666666</v>
      </c>
      <c r="F99" s="257">
        <v>40525.572222222225</v>
      </c>
      <c r="G99" s="205">
        <f t="shared" si="1"/>
        <v>7.0055555555591127</v>
      </c>
      <c r="H99" s="180"/>
      <c r="I99" s="180"/>
      <c r="J99" s="180"/>
    </row>
    <row r="100" spans="1:10" ht="12.75" customHeight="1">
      <c r="A100" s="46" t="s">
        <v>1093</v>
      </c>
      <c r="B100" s="46" t="s">
        <v>279</v>
      </c>
      <c r="C100" s="46" t="s">
        <v>280</v>
      </c>
      <c r="D100" s="46" t="s">
        <v>1089</v>
      </c>
      <c r="E100" s="257">
        <v>40235.676388888889</v>
      </c>
      <c r="F100" s="257">
        <v>40236.677777777775</v>
      </c>
      <c r="G100" s="205">
        <f t="shared" si="1"/>
        <v>1.0013888888861402</v>
      </c>
      <c r="H100" s="180"/>
      <c r="I100" s="180"/>
      <c r="J100" s="180"/>
    </row>
    <row r="101" spans="1:10" ht="12.75" customHeight="1">
      <c r="A101" s="46" t="s">
        <v>1093</v>
      </c>
      <c r="B101" s="46" t="s">
        <v>279</v>
      </c>
      <c r="C101" s="46" t="s">
        <v>280</v>
      </c>
      <c r="D101" s="46" t="s">
        <v>1089</v>
      </c>
      <c r="E101" s="257">
        <v>40240.680555555555</v>
      </c>
      <c r="F101" s="257">
        <v>40247.683333333334</v>
      </c>
      <c r="G101" s="205">
        <f t="shared" si="1"/>
        <v>7.0027777777795563</v>
      </c>
      <c r="H101" s="180"/>
      <c r="I101" s="180"/>
      <c r="J101" s="180"/>
    </row>
    <row r="102" spans="1:10" ht="12.75" customHeight="1">
      <c r="A102" s="46" t="s">
        <v>1093</v>
      </c>
      <c r="B102" s="46" t="s">
        <v>279</v>
      </c>
      <c r="C102" s="46" t="s">
        <v>280</v>
      </c>
      <c r="D102" s="46" t="s">
        <v>1089</v>
      </c>
      <c r="E102" s="257">
        <v>40262.695138888892</v>
      </c>
      <c r="F102" s="257">
        <v>40264.697916666664</v>
      </c>
      <c r="G102" s="205">
        <f t="shared" si="1"/>
        <v>2.0027777777722804</v>
      </c>
      <c r="H102" s="180"/>
      <c r="I102" s="180"/>
      <c r="J102" s="180"/>
    </row>
    <row r="103" spans="1:10" ht="12.75" customHeight="1">
      <c r="A103" s="46" t="s">
        <v>1093</v>
      </c>
      <c r="B103" s="46" t="s">
        <v>279</v>
      </c>
      <c r="C103" s="46" t="s">
        <v>280</v>
      </c>
      <c r="D103" s="46" t="s">
        <v>1089</v>
      </c>
      <c r="E103" s="257">
        <v>40284.705555555556</v>
      </c>
      <c r="F103" s="257">
        <v>40285.706250000003</v>
      </c>
      <c r="G103" s="205">
        <f t="shared" si="1"/>
        <v>1.0006944444467081</v>
      </c>
      <c r="H103" s="180"/>
      <c r="I103" s="180"/>
      <c r="J103" s="180"/>
    </row>
    <row r="104" spans="1:10" ht="12.75" customHeight="1">
      <c r="A104" s="46" t="s">
        <v>1093</v>
      </c>
      <c r="B104" s="46" t="s">
        <v>279</v>
      </c>
      <c r="C104" s="46" t="s">
        <v>280</v>
      </c>
      <c r="D104" s="46" t="s">
        <v>1089</v>
      </c>
      <c r="E104" s="257">
        <v>40334.371527777781</v>
      </c>
      <c r="F104" s="257">
        <v>40337.371527777781</v>
      </c>
      <c r="G104" s="205">
        <f t="shared" si="1"/>
        <v>3</v>
      </c>
      <c r="H104" s="180"/>
      <c r="I104" s="180"/>
      <c r="J104" s="180"/>
    </row>
    <row r="105" spans="1:10" ht="12.75" customHeight="1">
      <c r="A105" s="46" t="s">
        <v>1093</v>
      </c>
      <c r="B105" s="46" t="s">
        <v>279</v>
      </c>
      <c r="C105" s="46" t="s">
        <v>280</v>
      </c>
      <c r="D105" s="46" t="s">
        <v>1089</v>
      </c>
      <c r="E105" s="257">
        <v>40341.377083333333</v>
      </c>
      <c r="F105" s="257">
        <v>40345.378472222219</v>
      </c>
      <c r="G105" s="205">
        <f t="shared" ref="G105:G128" si="2">F105-E105</f>
        <v>4.0013888888861402</v>
      </c>
      <c r="H105" s="180"/>
      <c r="I105" s="180"/>
      <c r="J105" s="180"/>
    </row>
    <row r="106" spans="1:10" ht="12.75" customHeight="1">
      <c r="A106" s="46" t="s">
        <v>1093</v>
      </c>
      <c r="B106" s="46" t="s">
        <v>279</v>
      </c>
      <c r="C106" s="46" t="s">
        <v>280</v>
      </c>
      <c r="D106" s="46" t="s">
        <v>1089</v>
      </c>
      <c r="E106" s="257">
        <v>40360.313194444447</v>
      </c>
      <c r="F106" s="257">
        <v>40361.628472222219</v>
      </c>
      <c r="G106" s="205">
        <f t="shared" si="2"/>
        <v>1.3152777777722804</v>
      </c>
      <c r="H106" s="180"/>
      <c r="I106" s="180"/>
      <c r="J106" s="180"/>
    </row>
    <row r="107" spans="1:10" ht="12.75" customHeight="1">
      <c r="A107" s="46" t="s">
        <v>1093</v>
      </c>
      <c r="B107" s="46" t="s">
        <v>279</v>
      </c>
      <c r="C107" s="46" t="s">
        <v>280</v>
      </c>
      <c r="D107" s="46" t="s">
        <v>1089</v>
      </c>
      <c r="E107" s="257">
        <v>40400.642361111109</v>
      </c>
      <c r="F107" s="257">
        <v>40401.647916666669</v>
      </c>
      <c r="G107" s="205">
        <f t="shared" si="2"/>
        <v>1.0055555555591127</v>
      </c>
      <c r="H107" s="180"/>
      <c r="I107" s="180"/>
      <c r="J107" s="180"/>
    </row>
    <row r="108" spans="1:10" ht="12.75" customHeight="1">
      <c r="A108" s="46" t="s">
        <v>1093</v>
      </c>
      <c r="B108" s="46" t="s">
        <v>279</v>
      </c>
      <c r="C108" s="46" t="s">
        <v>280</v>
      </c>
      <c r="D108" s="46" t="s">
        <v>1089</v>
      </c>
      <c r="E108" s="257">
        <v>40470.706250000003</v>
      </c>
      <c r="F108" s="257">
        <v>40481.722916666666</v>
      </c>
      <c r="G108" s="205">
        <f t="shared" si="2"/>
        <v>11.016666666662786</v>
      </c>
      <c r="H108" s="180"/>
      <c r="I108" s="180"/>
      <c r="J108" s="180"/>
    </row>
    <row r="109" spans="1:10" ht="12.75" customHeight="1">
      <c r="A109" s="46" t="s">
        <v>1093</v>
      </c>
      <c r="B109" s="46" t="s">
        <v>279</v>
      </c>
      <c r="C109" s="46" t="s">
        <v>280</v>
      </c>
      <c r="D109" s="46" t="s">
        <v>1089</v>
      </c>
      <c r="E109" s="257">
        <v>40485.332638888889</v>
      </c>
      <c r="F109" s="257">
        <v>40488.336111111108</v>
      </c>
      <c r="G109" s="205">
        <f t="shared" si="2"/>
        <v>3.0034722222189885</v>
      </c>
      <c r="H109" s="180"/>
      <c r="I109" s="180"/>
      <c r="J109" s="180"/>
    </row>
    <row r="110" spans="1:10" ht="12.75" customHeight="1">
      <c r="A110" s="46" t="s">
        <v>1093</v>
      </c>
      <c r="B110" s="46" t="s">
        <v>279</v>
      </c>
      <c r="C110" s="46" t="s">
        <v>280</v>
      </c>
      <c r="D110" s="46" t="s">
        <v>1089</v>
      </c>
      <c r="E110" s="257">
        <v>40501.357638888891</v>
      </c>
      <c r="F110" s="257">
        <v>40509.366666666669</v>
      </c>
      <c r="G110" s="205">
        <f t="shared" si="2"/>
        <v>8.0090277777781012</v>
      </c>
      <c r="H110" s="180"/>
      <c r="I110" s="180"/>
      <c r="J110" s="180"/>
    </row>
    <row r="111" spans="1:10" ht="12.75" customHeight="1">
      <c r="A111" s="46" t="s">
        <v>1093</v>
      </c>
      <c r="B111" s="46" t="s">
        <v>279</v>
      </c>
      <c r="C111" s="46" t="s">
        <v>280</v>
      </c>
      <c r="D111" s="46" t="s">
        <v>1089</v>
      </c>
      <c r="E111" s="257">
        <v>40514.374305555553</v>
      </c>
      <c r="F111" s="257">
        <v>40522.376388888886</v>
      </c>
      <c r="G111" s="205">
        <f t="shared" si="2"/>
        <v>8.0020833333328483</v>
      </c>
      <c r="H111" s="180"/>
      <c r="I111" s="180"/>
      <c r="J111" s="180"/>
    </row>
    <row r="112" spans="1:10" ht="12.75" customHeight="1">
      <c r="A112" s="46" t="s">
        <v>1093</v>
      </c>
      <c r="B112" s="46" t="s">
        <v>279</v>
      </c>
      <c r="C112" s="46" t="s">
        <v>280</v>
      </c>
      <c r="D112" s="46" t="s">
        <v>1089</v>
      </c>
      <c r="E112" s="257">
        <v>40527.377083333333</v>
      </c>
      <c r="F112" s="257">
        <v>40543</v>
      </c>
      <c r="G112" s="205">
        <f t="shared" si="2"/>
        <v>15.622916666667152</v>
      </c>
      <c r="H112" s="180"/>
      <c r="I112" s="180"/>
      <c r="J112" s="180"/>
    </row>
    <row r="113" spans="1:10" ht="12.75" customHeight="1">
      <c r="A113" s="46" t="s">
        <v>1093</v>
      </c>
      <c r="B113" s="46" t="s">
        <v>289</v>
      </c>
      <c r="C113" s="46" t="s">
        <v>290</v>
      </c>
      <c r="D113" s="46" t="s">
        <v>1089</v>
      </c>
      <c r="E113" s="257">
        <v>40203.603472222225</v>
      </c>
      <c r="F113" s="257">
        <v>40210.5</v>
      </c>
      <c r="G113" s="205">
        <f t="shared" si="2"/>
        <v>6.8965277777751908</v>
      </c>
      <c r="H113" s="180"/>
      <c r="I113" s="180"/>
      <c r="J113" s="180"/>
    </row>
    <row r="114" spans="1:10" ht="12.75" customHeight="1">
      <c r="A114" s="46" t="s">
        <v>1093</v>
      </c>
      <c r="B114" s="46" t="s">
        <v>289</v>
      </c>
      <c r="C114" s="46" t="s">
        <v>290</v>
      </c>
      <c r="D114" s="46" t="s">
        <v>1089</v>
      </c>
      <c r="E114" s="257">
        <v>40238.645138888889</v>
      </c>
      <c r="F114" s="257">
        <v>40252.647222222222</v>
      </c>
      <c r="G114" s="205">
        <f t="shared" si="2"/>
        <v>14.002083333332848</v>
      </c>
      <c r="H114" s="180"/>
      <c r="I114" s="180"/>
      <c r="J114" s="180"/>
    </row>
    <row r="115" spans="1:10" ht="12.75" customHeight="1">
      <c r="A115" s="46" t="s">
        <v>1093</v>
      </c>
      <c r="B115" s="46" t="s">
        <v>291</v>
      </c>
      <c r="C115" s="46" t="s">
        <v>292</v>
      </c>
      <c r="D115" s="46" t="s">
        <v>1089</v>
      </c>
      <c r="E115" s="257">
        <v>40182.429861111108</v>
      </c>
      <c r="F115" s="257">
        <v>40183.431944444441</v>
      </c>
      <c r="G115" s="205">
        <f t="shared" si="2"/>
        <v>1.0020833333328483</v>
      </c>
      <c r="H115" s="180"/>
      <c r="I115" s="180"/>
      <c r="J115" s="180"/>
    </row>
    <row r="116" spans="1:10" ht="12.75" customHeight="1">
      <c r="A116" s="46" t="s">
        <v>1093</v>
      </c>
      <c r="B116" s="46" t="s">
        <v>291</v>
      </c>
      <c r="C116" s="46" t="s">
        <v>292</v>
      </c>
      <c r="D116" s="46" t="s">
        <v>1089</v>
      </c>
      <c r="E116" s="257">
        <v>40218.336805555555</v>
      </c>
      <c r="F116" s="257">
        <v>40219.340277777781</v>
      </c>
      <c r="G116" s="205">
        <f t="shared" si="2"/>
        <v>1.0034722222262644</v>
      </c>
      <c r="H116" s="180"/>
      <c r="I116" s="180"/>
      <c r="J116" s="180"/>
    </row>
    <row r="117" spans="1:10" ht="12.75" customHeight="1">
      <c r="A117" s="46" t="s">
        <v>1093</v>
      </c>
      <c r="B117" s="46" t="s">
        <v>291</v>
      </c>
      <c r="C117" s="46" t="s">
        <v>292</v>
      </c>
      <c r="D117" s="46" t="s">
        <v>1089</v>
      </c>
      <c r="E117" s="257">
        <v>40259.463194444441</v>
      </c>
      <c r="F117" s="257">
        <v>40260.465277777781</v>
      </c>
      <c r="G117" s="205">
        <f t="shared" si="2"/>
        <v>1.0020833333401242</v>
      </c>
      <c r="H117" s="180"/>
      <c r="I117" s="180"/>
      <c r="J117" s="180"/>
    </row>
    <row r="118" spans="1:10" ht="12.75" customHeight="1">
      <c r="A118" s="46" t="s">
        <v>1093</v>
      </c>
      <c r="B118" s="46" t="s">
        <v>291</v>
      </c>
      <c r="C118" s="46" t="s">
        <v>292</v>
      </c>
      <c r="D118" s="46" t="s">
        <v>1089</v>
      </c>
      <c r="E118" s="257">
        <v>40266.470833333333</v>
      </c>
      <c r="F118" s="257">
        <v>40270.474999999999</v>
      </c>
      <c r="G118" s="205">
        <f t="shared" si="2"/>
        <v>4.0041666666656965</v>
      </c>
      <c r="H118" s="180"/>
      <c r="I118" s="180"/>
      <c r="J118" s="180"/>
    </row>
    <row r="119" spans="1:10" ht="12.75" customHeight="1">
      <c r="A119" s="46" t="s">
        <v>1093</v>
      </c>
      <c r="B119" s="46" t="s">
        <v>291</v>
      </c>
      <c r="C119" s="46" t="s">
        <v>292</v>
      </c>
      <c r="D119" s="46" t="s">
        <v>1089</v>
      </c>
      <c r="E119" s="257">
        <v>40295.538194444445</v>
      </c>
      <c r="F119" s="257">
        <v>40296.540277777778</v>
      </c>
      <c r="G119" s="205">
        <f t="shared" si="2"/>
        <v>1.0020833333328483</v>
      </c>
      <c r="H119" s="180"/>
      <c r="I119" s="180"/>
      <c r="J119" s="180"/>
    </row>
    <row r="120" spans="1:10" ht="12.75" customHeight="1">
      <c r="A120" s="46" t="s">
        <v>1093</v>
      </c>
      <c r="B120" s="46" t="s">
        <v>291</v>
      </c>
      <c r="C120" s="46" t="s">
        <v>292</v>
      </c>
      <c r="D120" s="46" t="s">
        <v>1089</v>
      </c>
      <c r="E120" s="257">
        <v>40315.615972222222</v>
      </c>
      <c r="F120" s="257">
        <v>40316.629166666666</v>
      </c>
      <c r="G120" s="205">
        <f t="shared" si="2"/>
        <v>1.0131944444437977</v>
      </c>
      <c r="H120" s="180"/>
      <c r="I120" s="180"/>
      <c r="J120" s="180"/>
    </row>
    <row r="121" spans="1:10" ht="12.75" customHeight="1">
      <c r="A121" s="46" t="s">
        <v>1093</v>
      </c>
      <c r="B121" s="46" t="s">
        <v>291</v>
      </c>
      <c r="C121" s="46" t="s">
        <v>292</v>
      </c>
      <c r="D121" s="46" t="s">
        <v>1089</v>
      </c>
      <c r="E121" s="257">
        <v>40322.629861111112</v>
      </c>
      <c r="F121" s="257">
        <v>40323.631944444445</v>
      </c>
      <c r="G121" s="205">
        <f t="shared" si="2"/>
        <v>1.0020833333328483</v>
      </c>
      <c r="H121" s="180"/>
      <c r="I121" s="180"/>
      <c r="J121" s="180"/>
    </row>
    <row r="122" spans="1:10" ht="12.75" customHeight="1">
      <c r="A122" s="46" t="s">
        <v>1093</v>
      </c>
      <c r="B122" s="46" t="s">
        <v>291</v>
      </c>
      <c r="C122" s="46" t="s">
        <v>292</v>
      </c>
      <c r="D122" s="46" t="s">
        <v>1089</v>
      </c>
      <c r="E122" s="257">
        <v>40331.636111111111</v>
      </c>
      <c r="F122" s="257">
        <v>40332.636805555558</v>
      </c>
      <c r="G122" s="205">
        <f t="shared" si="2"/>
        <v>1.0006944444467081</v>
      </c>
      <c r="H122" s="180"/>
      <c r="I122" s="180"/>
      <c r="J122" s="180"/>
    </row>
    <row r="123" spans="1:10" ht="12.75" customHeight="1">
      <c r="A123" s="46" t="s">
        <v>1093</v>
      </c>
      <c r="B123" s="46" t="s">
        <v>291</v>
      </c>
      <c r="C123" s="46" t="s">
        <v>292</v>
      </c>
      <c r="D123" s="46" t="s">
        <v>1089</v>
      </c>
      <c r="E123" s="257">
        <v>40357.324999999997</v>
      </c>
      <c r="F123" s="257">
        <v>40358.32916666667</v>
      </c>
      <c r="G123" s="205">
        <f t="shared" si="2"/>
        <v>1.0041666666729725</v>
      </c>
      <c r="H123" s="180"/>
      <c r="I123" s="180"/>
      <c r="J123" s="180"/>
    </row>
    <row r="124" spans="1:10" ht="12.75" customHeight="1">
      <c r="A124" s="46" t="s">
        <v>1093</v>
      </c>
      <c r="B124" s="46" t="s">
        <v>291</v>
      </c>
      <c r="C124" s="46" t="s">
        <v>292</v>
      </c>
      <c r="D124" s="46" t="s">
        <v>1089</v>
      </c>
      <c r="E124" s="257">
        <v>40371.350694444445</v>
      </c>
      <c r="F124" s="257">
        <v>40372.355555555558</v>
      </c>
      <c r="G124" s="205">
        <f t="shared" si="2"/>
        <v>1.0048611111124046</v>
      </c>
      <c r="H124" s="180"/>
      <c r="I124" s="180"/>
      <c r="J124" s="180"/>
    </row>
    <row r="125" spans="1:10" ht="12.75" customHeight="1">
      <c r="A125" s="46" t="s">
        <v>1093</v>
      </c>
      <c r="B125" s="46" t="s">
        <v>291</v>
      </c>
      <c r="C125" s="46" t="s">
        <v>292</v>
      </c>
      <c r="D125" s="46" t="s">
        <v>1089</v>
      </c>
      <c r="E125" s="257">
        <v>40400.425000000003</v>
      </c>
      <c r="F125" s="257">
        <v>40401.429166666669</v>
      </c>
      <c r="G125" s="205">
        <f t="shared" si="2"/>
        <v>1.0041666666656965</v>
      </c>
      <c r="H125" s="180"/>
      <c r="I125" s="180"/>
      <c r="J125" s="180"/>
    </row>
    <row r="126" spans="1:10" ht="12.75" customHeight="1">
      <c r="A126" s="46" t="s">
        <v>1093</v>
      </c>
      <c r="B126" s="46" t="s">
        <v>291</v>
      </c>
      <c r="C126" s="46" t="s">
        <v>292</v>
      </c>
      <c r="D126" s="46" t="s">
        <v>1089</v>
      </c>
      <c r="E126" s="257">
        <v>40413.522222222222</v>
      </c>
      <c r="F126" s="257">
        <v>40414.525694444441</v>
      </c>
      <c r="G126" s="205">
        <f t="shared" si="2"/>
        <v>1.0034722222189885</v>
      </c>
      <c r="H126" s="180"/>
      <c r="I126" s="180"/>
      <c r="J126" s="180"/>
    </row>
    <row r="127" spans="1:10" ht="12.75" customHeight="1">
      <c r="A127" s="46" t="s">
        <v>1093</v>
      </c>
      <c r="B127" s="46" t="s">
        <v>291</v>
      </c>
      <c r="C127" s="46" t="s">
        <v>292</v>
      </c>
      <c r="D127" s="46" t="s">
        <v>1089</v>
      </c>
      <c r="E127" s="257">
        <v>40428.535416666666</v>
      </c>
      <c r="F127" s="257">
        <v>40429.539583333331</v>
      </c>
      <c r="G127" s="205">
        <f t="shared" si="2"/>
        <v>1.0041666666656965</v>
      </c>
      <c r="H127" s="180"/>
      <c r="I127" s="180"/>
      <c r="J127" s="180"/>
    </row>
    <row r="128" spans="1:10" ht="12.75" customHeight="1">
      <c r="A128" s="46" t="s">
        <v>1093</v>
      </c>
      <c r="B128" s="46" t="s">
        <v>291</v>
      </c>
      <c r="C128" s="46" t="s">
        <v>292</v>
      </c>
      <c r="D128" s="46" t="s">
        <v>1089</v>
      </c>
      <c r="E128" s="257">
        <v>40441.56527777778</v>
      </c>
      <c r="F128" s="257">
        <v>40443.568749999999</v>
      </c>
      <c r="G128" s="205">
        <f t="shared" si="2"/>
        <v>2.0034722222189885</v>
      </c>
      <c r="H128" s="180"/>
      <c r="I128" s="180"/>
      <c r="J128" s="180"/>
    </row>
    <row r="129" spans="1:10" ht="12.75" customHeight="1">
      <c r="A129" s="46" t="s">
        <v>1093</v>
      </c>
      <c r="B129" s="46" t="s">
        <v>291</v>
      </c>
      <c r="C129" s="46" t="s">
        <v>292</v>
      </c>
      <c r="D129" s="46" t="s">
        <v>1089</v>
      </c>
      <c r="E129" s="257">
        <v>40455.607638888891</v>
      </c>
      <c r="F129" s="257">
        <v>40456.61041666667</v>
      </c>
      <c r="G129" s="205">
        <f t="shared" ref="G129:G178" si="3">F129-E129</f>
        <v>1.0027777777795563</v>
      </c>
      <c r="H129" s="180"/>
      <c r="I129" s="180"/>
      <c r="J129" s="180"/>
    </row>
    <row r="130" spans="1:10" ht="12.75" customHeight="1">
      <c r="A130" s="46" t="s">
        <v>1093</v>
      </c>
      <c r="B130" s="46" t="s">
        <v>291</v>
      </c>
      <c r="C130" s="46" t="s">
        <v>292</v>
      </c>
      <c r="D130" s="46" t="s">
        <v>1089</v>
      </c>
      <c r="E130" s="257">
        <v>40462.614583333336</v>
      </c>
      <c r="F130" s="257">
        <v>40465.618055555555</v>
      </c>
      <c r="G130" s="205">
        <f t="shared" si="3"/>
        <v>3.0034722222189885</v>
      </c>
      <c r="H130" s="180"/>
      <c r="I130" s="180"/>
      <c r="J130" s="180"/>
    </row>
    <row r="131" spans="1:10" ht="12.75" customHeight="1">
      <c r="A131" s="46" t="s">
        <v>1093</v>
      </c>
      <c r="B131" s="46" t="s">
        <v>295</v>
      </c>
      <c r="C131" s="46" t="s">
        <v>296</v>
      </c>
      <c r="D131" s="46" t="s">
        <v>1089</v>
      </c>
      <c r="E131" s="257">
        <v>40203.62222222222</v>
      </c>
      <c r="F131" s="257">
        <v>40231.5</v>
      </c>
      <c r="G131" s="205">
        <f t="shared" si="3"/>
        <v>27.877777777779556</v>
      </c>
      <c r="H131" s="180"/>
      <c r="I131" s="180"/>
      <c r="J131" s="180"/>
    </row>
    <row r="132" spans="1:10" ht="12.75" customHeight="1">
      <c r="A132" s="46" t="s">
        <v>1093</v>
      </c>
      <c r="B132" s="46" t="s">
        <v>295</v>
      </c>
      <c r="C132" s="46" t="s">
        <v>296</v>
      </c>
      <c r="D132" s="46" t="s">
        <v>1089</v>
      </c>
      <c r="E132" s="257">
        <v>40231.64166666667</v>
      </c>
      <c r="F132" s="257">
        <v>40238.64166666667</v>
      </c>
      <c r="G132" s="205">
        <f t="shared" si="3"/>
        <v>7</v>
      </c>
      <c r="H132" s="180"/>
      <c r="I132" s="180"/>
      <c r="J132" s="180"/>
    </row>
    <row r="133" spans="1:10" ht="12.75" customHeight="1">
      <c r="A133" s="46" t="s">
        <v>1093</v>
      </c>
      <c r="B133" s="46" t="s">
        <v>295</v>
      </c>
      <c r="C133" s="46" t="s">
        <v>296</v>
      </c>
      <c r="D133" s="46" t="s">
        <v>1089</v>
      </c>
      <c r="E133" s="257">
        <v>40238.65</v>
      </c>
      <c r="F133" s="257">
        <v>40252.650694444441</v>
      </c>
      <c r="G133" s="205">
        <f t="shared" si="3"/>
        <v>14.000694444439432</v>
      </c>
      <c r="H133" s="180"/>
      <c r="I133" s="180"/>
      <c r="J133" s="180"/>
    </row>
    <row r="134" spans="1:10" ht="12.75" customHeight="1">
      <c r="A134" s="46" t="s">
        <v>1093</v>
      </c>
      <c r="B134" s="46" t="s">
        <v>295</v>
      </c>
      <c r="C134" s="46" t="s">
        <v>296</v>
      </c>
      <c r="D134" s="46" t="s">
        <v>1089</v>
      </c>
      <c r="E134" s="257">
        <v>40259.314583333333</v>
      </c>
      <c r="F134" s="257">
        <v>40261.319444444445</v>
      </c>
      <c r="G134" s="205">
        <f t="shared" si="3"/>
        <v>2.0048611111124046</v>
      </c>
      <c r="H134" s="180"/>
      <c r="I134" s="180"/>
      <c r="J134" s="180"/>
    </row>
    <row r="135" spans="1:10" ht="12.75" customHeight="1">
      <c r="A135" s="46" t="s">
        <v>1093</v>
      </c>
      <c r="B135" s="46" t="s">
        <v>295</v>
      </c>
      <c r="C135" s="46" t="s">
        <v>296</v>
      </c>
      <c r="D135" s="46" t="s">
        <v>1089</v>
      </c>
      <c r="E135" s="257">
        <v>40266.338194444441</v>
      </c>
      <c r="F135" s="257">
        <v>40273.338888888888</v>
      </c>
      <c r="G135" s="205">
        <f t="shared" si="3"/>
        <v>7.0006944444467081</v>
      </c>
      <c r="H135" s="180"/>
      <c r="I135" s="180"/>
      <c r="J135" s="180"/>
    </row>
    <row r="136" spans="1:10" ht="12.75" customHeight="1">
      <c r="A136" s="46" t="s">
        <v>1093</v>
      </c>
      <c r="B136" s="46" t="s">
        <v>295</v>
      </c>
      <c r="C136" s="46" t="s">
        <v>296</v>
      </c>
      <c r="D136" s="46" t="s">
        <v>1089</v>
      </c>
      <c r="E136" s="257">
        <v>40273.348611111112</v>
      </c>
      <c r="F136" s="257">
        <v>40294.356944444444</v>
      </c>
      <c r="G136" s="205">
        <f t="shared" si="3"/>
        <v>21.008333333331393</v>
      </c>
      <c r="H136" s="180"/>
      <c r="I136" s="180"/>
      <c r="J136" s="180"/>
    </row>
    <row r="137" spans="1:10" ht="12.75" customHeight="1">
      <c r="A137" s="46" t="s">
        <v>1093</v>
      </c>
      <c r="B137" s="46" t="s">
        <v>295</v>
      </c>
      <c r="C137" s="46" t="s">
        <v>296</v>
      </c>
      <c r="D137" s="46" t="s">
        <v>1089</v>
      </c>
      <c r="E137" s="257">
        <v>40301.363194444442</v>
      </c>
      <c r="F137" s="257">
        <v>40322.368055555555</v>
      </c>
      <c r="G137" s="205">
        <f t="shared" si="3"/>
        <v>21.004861111112405</v>
      </c>
      <c r="H137" s="180"/>
      <c r="I137" s="180"/>
      <c r="J137" s="180"/>
    </row>
    <row r="138" spans="1:10" ht="12.75" customHeight="1">
      <c r="A138" s="46" t="s">
        <v>1093</v>
      </c>
      <c r="B138" s="46" t="s">
        <v>295</v>
      </c>
      <c r="C138" s="46" t="s">
        <v>296</v>
      </c>
      <c r="D138" s="46" t="s">
        <v>1089</v>
      </c>
      <c r="E138" s="257">
        <v>40330.415277777778</v>
      </c>
      <c r="F138" s="257">
        <v>40332.418055555558</v>
      </c>
      <c r="G138" s="205">
        <f t="shared" si="3"/>
        <v>2.0027777777795563</v>
      </c>
      <c r="H138" s="180"/>
      <c r="I138" s="180"/>
      <c r="J138" s="180"/>
    </row>
    <row r="139" spans="1:10" ht="12.75" customHeight="1">
      <c r="A139" s="46" t="s">
        <v>1093</v>
      </c>
      <c r="B139" s="46" t="s">
        <v>295</v>
      </c>
      <c r="C139" s="46" t="s">
        <v>296</v>
      </c>
      <c r="D139" s="46" t="s">
        <v>1089</v>
      </c>
      <c r="E139" s="257">
        <v>40336.425000000003</v>
      </c>
      <c r="F139" s="257">
        <v>40350.429861111108</v>
      </c>
      <c r="G139" s="205">
        <f t="shared" si="3"/>
        <v>14.004861111105129</v>
      </c>
      <c r="H139" s="180"/>
      <c r="I139" s="180"/>
      <c r="J139" s="180"/>
    </row>
    <row r="140" spans="1:10" ht="12.75" customHeight="1">
      <c r="A140" s="46" t="s">
        <v>1093</v>
      </c>
      <c r="B140" s="46" t="s">
        <v>295</v>
      </c>
      <c r="C140" s="46" t="s">
        <v>296</v>
      </c>
      <c r="D140" s="46" t="s">
        <v>1089</v>
      </c>
      <c r="E140" s="257">
        <v>40371.43472222222</v>
      </c>
      <c r="F140" s="257">
        <v>40373.438194444447</v>
      </c>
      <c r="G140" s="205">
        <f t="shared" si="3"/>
        <v>2.0034722222262644</v>
      </c>
      <c r="H140" s="180"/>
      <c r="I140" s="180"/>
      <c r="J140" s="180"/>
    </row>
    <row r="141" spans="1:10" ht="12.75" customHeight="1">
      <c r="A141" s="46" t="s">
        <v>1093</v>
      </c>
      <c r="B141" s="46" t="s">
        <v>295</v>
      </c>
      <c r="C141" s="46" t="s">
        <v>296</v>
      </c>
      <c r="D141" s="46" t="s">
        <v>1089</v>
      </c>
      <c r="E141" s="257">
        <v>40399.444444444445</v>
      </c>
      <c r="F141" s="257">
        <v>40428.449305555558</v>
      </c>
      <c r="G141" s="205">
        <f t="shared" si="3"/>
        <v>29.004861111112405</v>
      </c>
      <c r="H141" s="180"/>
      <c r="I141" s="180"/>
      <c r="J141" s="180"/>
    </row>
    <row r="142" spans="1:10" ht="12.75" customHeight="1">
      <c r="A142" s="46" t="s">
        <v>1093</v>
      </c>
      <c r="B142" s="46" t="s">
        <v>295</v>
      </c>
      <c r="C142" s="46" t="s">
        <v>296</v>
      </c>
      <c r="D142" s="46" t="s">
        <v>1089</v>
      </c>
      <c r="E142" s="257">
        <v>40448.453472222223</v>
      </c>
      <c r="F142" s="257">
        <v>40450.456250000003</v>
      </c>
      <c r="G142" s="205">
        <f t="shared" si="3"/>
        <v>2.0027777777795563</v>
      </c>
      <c r="H142" s="180"/>
      <c r="I142" s="180"/>
      <c r="J142" s="180"/>
    </row>
    <row r="143" spans="1:10" ht="12.75" customHeight="1">
      <c r="A143" s="46" t="s">
        <v>1093</v>
      </c>
      <c r="B143" s="46" t="s">
        <v>295</v>
      </c>
      <c r="C143" s="46" t="s">
        <v>296</v>
      </c>
      <c r="D143" s="46" t="s">
        <v>1089</v>
      </c>
      <c r="E143" s="257">
        <v>40469.461111111108</v>
      </c>
      <c r="F143" s="257">
        <v>40483.540972222225</v>
      </c>
      <c r="G143" s="205">
        <f t="shared" si="3"/>
        <v>14.07986111111677</v>
      </c>
      <c r="H143" s="180"/>
      <c r="I143" s="180"/>
      <c r="J143" s="180"/>
    </row>
    <row r="144" spans="1:10" ht="12.75" customHeight="1">
      <c r="A144" s="46" t="s">
        <v>1093</v>
      </c>
      <c r="B144" s="46" t="s">
        <v>295</v>
      </c>
      <c r="C144" s="46" t="s">
        <v>296</v>
      </c>
      <c r="D144" s="46" t="s">
        <v>1089</v>
      </c>
      <c r="E144" s="257">
        <v>40483.542361111111</v>
      </c>
      <c r="F144" s="257">
        <v>40511.55972222222</v>
      </c>
      <c r="G144" s="205">
        <f t="shared" si="3"/>
        <v>28.017361111109494</v>
      </c>
      <c r="H144" s="180"/>
      <c r="I144" s="180"/>
      <c r="J144" s="180"/>
    </row>
    <row r="145" spans="1:10" ht="12.75" customHeight="1">
      <c r="A145" s="46" t="s">
        <v>1093</v>
      </c>
      <c r="B145" s="46" t="s">
        <v>295</v>
      </c>
      <c r="C145" s="46" t="s">
        <v>296</v>
      </c>
      <c r="D145" s="46" t="s">
        <v>1089</v>
      </c>
      <c r="E145" s="257">
        <v>40518.563888888886</v>
      </c>
      <c r="F145" s="257">
        <v>40525.568749999999</v>
      </c>
      <c r="G145" s="205">
        <f t="shared" si="3"/>
        <v>7.0048611111124046</v>
      </c>
      <c r="H145" s="180"/>
      <c r="I145" s="180"/>
      <c r="J145" s="180"/>
    </row>
    <row r="146" spans="1:10" ht="12.75" customHeight="1">
      <c r="A146" s="46" t="s">
        <v>1093</v>
      </c>
      <c r="B146" s="46" t="s">
        <v>301</v>
      </c>
      <c r="C146" s="46" t="s">
        <v>302</v>
      </c>
      <c r="D146" s="46" t="s">
        <v>1089</v>
      </c>
      <c r="E146" s="257">
        <v>40315.364583333336</v>
      </c>
      <c r="F146" s="257">
        <v>40322.368750000001</v>
      </c>
      <c r="G146" s="205">
        <f t="shared" si="3"/>
        <v>7.0041666666656965</v>
      </c>
      <c r="H146" s="180"/>
      <c r="I146" s="180"/>
      <c r="J146" s="180"/>
    </row>
    <row r="147" spans="1:10" ht="12.75" customHeight="1">
      <c r="A147" s="46" t="s">
        <v>1093</v>
      </c>
      <c r="B147" s="46" t="s">
        <v>301</v>
      </c>
      <c r="C147" s="46" t="s">
        <v>302</v>
      </c>
      <c r="D147" s="46" t="s">
        <v>1089</v>
      </c>
      <c r="E147" s="257">
        <v>40448.45416666667</v>
      </c>
      <c r="F147" s="257">
        <v>40455.459027777775</v>
      </c>
      <c r="G147" s="205">
        <f t="shared" si="3"/>
        <v>7.0048611111051287</v>
      </c>
      <c r="H147" s="180"/>
      <c r="I147" s="180"/>
      <c r="J147" s="180"/>
    </row>
    <row r="148" spans="1:10" ht="12.75" customHeight="1">
      <c r="A148" s="46" t="s">
        <v>1093</v>
      </c>
      <c r="B148" s="46" t="s">
        <v>301</v>
      </c>
      <c r="C148" s="46" t="s">
        <v>302</v>
      </c>
      <c r="D148" s="46" t="s">
        <v>1089</v>
      </c>
      <c r="E148" s="257">
        <v>40470.706944444442</v>
      </c>
      <c r="F148" s="257">
        <v>40481.723611111112</v>
      </c>
      <c r="G148" s="205">
        <f t="shared" si="3"/>
        <v>11.016666666670062</v>
      </c>
      <c r="H148" s="180"/>
      <c r="I148" s="180"/>
      <c r="J148" s="180"/>
    </row>
    <row r="149" spans="1:10" ht="12.75" customHeight="1">
      <c r="A149" s="46" t="s">
        <v>1093</v>
      </c>
      <c r="B149" s="46" t="s">
        <v>301</v>
      </c>
      <c r="C149" s="46" t="s">
        <v>302</v>
      </c>
      <c r="D149" s="46" t="s">
        <v>1089</v>
      </c>
      <c r="E149" s="257">
        <v>40484.331250000003</v>
      </c>
      <c r="F149" s="257">
        <v>40485.332638888889</v>
      </c>
      <c r="G149" s="205">
        <f t="shared" si="3"/>
        <v>1.0013888888861402</v>
      </c>
      <c r="H149" s="180"/>
      <c r="I149" s="180"/>
      <c r="J149" s="180"/>
    </row>
    <row r="150" spans="1:10" ht="12.75" customHeight="1">
      <c r="A150" s="46" t="s">
        <v>1093</v>
      </c>
      <c r="B150" s="46" t="s">
        <v>301</v>
      </c>
      <c r="C150" s="46" t="s">
        <v>302</v>
      </c>
      <c r="D150" s="46" t="s">
        <v>1089</v>
      </c>
      <c r="E150" s="257">
        <v>40490.550694444442</v>
      </c>
      <c r="F150" s="257">
        <v>40511.561111111114</v>
      </c>
      <c r="G150" s="205">
        <f t="shared" si="3"/>
        <v>21.010416666671517</v>
      </c>
      <c r="H150" s="180"/>
      <c r="I150" s="180"/>
      <c r="J150" s="180"/>
    </row>
    <row r="151" spans="1:10" ht="12.75" customHeight="1">
      <c r="A151" s="46" t="s">
        <v>1093</v>
      </c>
      <c r="B151" s="46" t="s">
        <v>301</v>
      </c>
      <c r="C151" s="46" t="s">
        <v>302</v>
      </c>
      <c r="D151" s="46" t="s">
        <v>1089</v>
      </c>
      <c r="E151" s="257">
        <v>40525.571527777778</v>
      </c>
      <c r="F151" s="257">
        <v>40543</v>
      </c>
      <c r="G151" s="205">
        <f t="shared" si="3"/>
        <v>17.428472222221899</v>
      </c>
      <c r="H151" s="180"/>
      <c r="I151" s="180"/>
      <c r="J151" s="180"/>
    </row>
    <row r="152" spans="1:10" ht="12.75" customHeight="1">
      <c r="A152" s="46" t="s">
        <v>1093</v>
      </c>
      <c r="B152" s="46" t="s">
        <v>303</v>
      </c>
      <c r="C152" s="46" t="s">
        <v>304</v>
      </c>
      <c r="D152" s="46" t="s">
        <v>1089</v>
      </c>
      <c r="E152" s="257">
        <v>40185.572916666664</v>
      </c>
      <c r="F152" s="257">
        <v>40186.576388888891</v>
      </c>
      <c r="G152" s="205">
        <f t="shared" si="3"/>
        <v>1.0034722222262644</v>
      </c>
      <c r="H152" s="180"/>
      <c r="I152" s="180"/>
      <c r="J152" s="180"/>
    </row>
    <row r="153" spans="1:10" ht="12.75" customHeight="1">
      <c r="A153" s="46" t="s">
        <v>1093</v>
      </c>
      <c r="B153" s="46" t="s">
        <v>303</v>
      </c>
      <c r="C153" s="46" t="s">
        <v>304</v>
      </c>
      <c r="D153" s="46" t="s">
        <v>1089</v>
      </c>
      <c r="E153" s="257">
        <v>40213.582638888889</v>
      </c>
      <c r="F153" s="257">
        <v>40225.618055555555</v>
      </c>
      <c r="G153" s="205">
        <f t="shared" si="3"/>
        <v>12.035416666665697</v>
      </c>
      <c r="H153" s="180"/>
      <c r="I153" s="180"/>
      <c r="J153" s="180"/>
    </row>
    <row r="154" spans="1:10" ht="12.75" customHeight="1">
      <c r="A154" s="46" t="s">
        <v>1093</v>
      </c>
      <c r="B154" s="46" t="s">
        <v>303</v>
      </c>
      <c r="C154" s="46" t="s">
        <v>304</v>
      </c>
      <c r="D154" s="46" t="s">
        <v>1089</v>
      </c>
      <c r="E154" s="257">
        <v>40236.679166666669</v>
      </c>
      <c r="F154" s="257">
        <v>40239.680555555555</v>
      </c>
      <c r="G154" s="205">
        <f t="shared" si="3"/>
        <v>3.0013888888861402</v>
      </c>
      <c r="H154" s="180"/>
      <c r="I154" s="180"/>
      <c r="J154" s="180"/>
    </row>
    <row r="155" spans="1:10" ht="12.75" customHeight="1">
      <c r="A155" s="46" t="s">
        <v>1093</v>
      </c>
      <c r="B155" s="46" t="s">
        <v>303</v>
      </c>
      <c r="C155" s="46" t="s">
        <v>304</v>
      </c>
      <c r="D155" s="46" t="s">
        <v>1089</v>
      </c>
      <c r="E155" s="257">
        <v>40302.354861111111</v>
      </c>
      <c r="F155" s="257">
        <v>40303.355555555558</v>
      </c>
      <c r="G155" s="205">
        <f t="shared" si="3"/>
        <v>1.0006944444467081</v>
      </c>
      <c r="H155" s="180"/>
      <c r="I155" s="180"/>
      <c r="J155" s="180"/>
    </row>
    <row r="156" spans="1:10" ht="12.75" customHeight="1">
      <c r="A156" s="46" t="s">
        <v>1093</v>
      </c>
      <c r="B156" s="46" t="s">
        <v>303</v>
      </c>
      <c r="C156" s="46" t="s">
        <v>304</v>
      </c>
      <c r="D156" s="46" t="s">
        <v>1089</v>
      </c>
      <c r="E156" s="257">
        <v>40344.37777777778</v>
      </c>
      <c r="F156" s="257">
        <v>40345.378472222219</v>
      </c>
      <c r="G156" s="205">
        <f t="shared" si="3"/>
        <v>1.0006944444394321</v>
      </c>
      <c r="H156" s="180"/>
      <c r="I156" s="180"/>
      <c r="J156" s="180"/>
    </row>
    <row r="157" spans="1:10" ht="12.75" customHeight="1">
      <c r="A157" s="46" t="s">
        <v>1093</v>
      </c>
      <c r="B157" s="46" t="s">
        <v>303</v>
      </c>
      <c r="C157" s="46" t="s">
        <v>304</v>
      </c>
      <c r="D157" s="46" t="s">
        <v>1089</v>
      </c>
      <c r="E157" s="257">
        <v>40362.629861111112</v>
      </c>
      <c r="F157" s="257">
        <v>40366.630555555559</v>
      </c>
      <c r="G157" s="205">
        <f t="shared" si="3"/>
        <v>4.0006944444467081</v>
      </c>
      <c r="H157" s="180"/>
      <c r="I157" s="180"/>
      <c r="J157" s="180"/>
    </row>
    <row r="158" spans="1:10" ht="12.75" customHeight="1">
      <c r="A158" s="46" t="s">
        <v>1093</v>
      </c>
      <c r="B158" s="46" t="s">
        <v>303</v>
      </c>
      <c r="C158" s="46" t="s">
        <v>304</v>
      </c>
      <c r="D158" s="46" t="s">
        <v>1089</v>
      </c>
      <c r="E158" s="257">
        <v>40429.670138888891</v>
      </c>
      <c r="F158" s="257">
        <v>40431.679861111108</v>
      </c>
      <c r="G158" s="205">
        <f t="shared" si="3"/>
        <v>2.0097222222175333</v>
      </c>
      <c r="H158" s="180"/>
      <c r="I158" s="180"/>
      <c r="J158" s="180"/>
    </row>
    <row r="159" spans="1:10" ht="12.75" customHeight="1">
      <c r="A159" s="46" t="s">
        <v>1093</v>
      </c>
      <c r="B159" s="46" t="s">
        <v>303</v>
      </c>
      <c r="C159" s="46" t="s">
        <v>304</v>
      </c>
      <c r="D159" s="46" t="s">
        <v>1089</v>
      </c>
      <c r="E159" s="257">
        <v>40444.681250000001</v>
      </c>
      <c r="F159" s="257">
        <v>40445.681944444441</v>
      </c>
      <c r="G159" s="205">
        <f t="shared" si="3"/>
        <v>1.0006944444394321</v>
      </c>
      <c r="H159" s="180"/>
      <c r="I159" s="180"/>
      <c r="J159" s="180"/>
    </row>
    <row r="160" spans="1:10" ht="12.75" customHeight="1">
      <c r="A160" s="46" t="s">
        <v>1093</v>
      </c>
      <c r="B160" s="46" t="s">
        <v>303</v>
      </c>
      <c r="C160" s="46" t="s">
        <v>304</v>
      </c>
      <c r="D160" s="46" t="s">
        <v>1089</v>
      </c>
      <c r="E160" s="257">
        <v>40456.700694444444</v>
      </c>
      <c r="F160" s="257">
        <v>40463.703472222223</v>
      </c>
      <c r="G160" s="205">
        <f t="shared" si="3"/>
        <v>7.0027777777795563</v>
      </c>
      <c r="H160" s="180"/>
      <c r="I160" s="180"/>
      <c r="J160" s="180"/>
    </row>
    <row r="161" spans="1:10" ht="12.75" customHeight="1">
      <c r="A161" s="46" t="s">
        <v>1093</v>
      </c>
      <c r="B161" s="46" t="s">
        <v>303</v>
      </c>
      <c r="C161" s="46" t="s">
        <v>304</v>
      </c>
      <c r="D161" s="46" t="s">
        <v>1089</v>
      </c>
      <c r="E161" s="257">
        <v>40470.709027777775</v>
      </c>
      <c r="F161" s="257">
        <v>40481.723611111112</v>
      </c>
      <c r="G161" s="205">
        <f t="shared" si="3"/>
        <v>11.014583333337214</v>
      </c>
      <c r="H161" s="180"/>
      <c r="I161" s="180"/>
      <c r="J161" s="180"/>
    </row>
    <row r="162" spans="1:10" ht="12.75" customHeight="1">
      <c r="A162" s="46" t="s">
        <v>1093</v>
      </c>
      <c r="B162" s="46" t="s">
        <v>303</v>
      </c>
      <c r="C162" s="46" t="s">
        <v>304</v>
      </c>
      <c r="D162" s="46" t="s">
        <v>1089</v>
      </c>
      <c r="E162" s="257">
        <v>40485.333333333336</v>
      </c>
      <c r="F162" s="257">
        <v>40487.334722222222</v>
      </c>
      <c r="G162" s="205">
        <f t="shared" si="3"/>
        <v>2.0013888888861402</v>
      </c>
      <c r="H162" s="180"/>
      <c r="I162" s="180"/>
      <c r="J162" s="180"/>
    </row>
    <row r="163" spans="1:10" ht="12.75" customHeight="1">
      <c r="A163" s="46" t="s">
        <v>1093</v>
      </c>
      <c r="B163" s="46" t="s">
        <v>303</v>
      </c>
      <c r="C163" s="46" t="s">
        <v>304</v>
      </c>
      <c r="D163" s="46" t="s">
        <v>1089</v>
      </c>
      <c r="E163" s="257">
        <v>40498.347916666666</v>
      </c>
      <c r="F163" s="257">
        <v>40500.35</v>
      </c>
      <c r="G163" s="205">
        <f t="shared" si="3"/>
        <v>2.0020833333328483</v>
      </c>
      <c r="H163" s="180"/>
      <c r="I163" s="180"/>
      <c r="J163" s="180"/>
    </row>
    <row r="164" spans="1:10" ht="12.75" customHeight="1">
      <c r="A164" s="46" t="s">
        <v>1093</v>
      </c>
      <c r="B164" s="46" t="s">
        <v>303</v>
      </c>
      <c r="C164" s="46" t="s">
        <v>304</v>
      </c>
      <c r="D164" s="46" t="s">
        <v>1089</v>
      </c>
      <c r="E164" s="257">
        <v>40509.366666666669</v>
      </c>
      <c r="F164" s="257">
        <v>40512.366666666669</v>
      </c>
      <c r="G164" s="205">
        <f t="shared" si="3"/>
        <v>3</v>
      </c>
      <c r="H164" s="180"/>
      <c r="I164" s="180"/>
      <c r="J164" s="180"/>
    </row>
    <row r="165" spans="1:10" ht="12.75" customHeight="1">
      <c r="A165" s="46" t="s">
        <v>1093</v>
      </c>
      <c r="B165" s="46" t="s">
        <v>303</v>
      </c>
      <c r="C165" s="46" t="s">
        <v>304</v>
      </c>
      <c r="D165" s="46" t="s">
        <v>1089</v>
      </c>
      <c r="E165" s="257">
        <v>40513.372916666667</v>
      </c>
      <c r="F165" s="257">
        <v>40514.374305555553</v>
      </c>
      <c r="G165" s="205">
        <f t="shared" si="3"/>
        <v>1.0013888888861402</v>
      </c>
      <c r="H165" s="180"/>
      <c r="I165" s="180"/>
      <c r="J165" s="180"/>
    </row>
    <row r="166" spans="1:10" ht="12.75" customHeight="1">
      <c r="A166" s="46" t="s">
        <v>1093</v>
      </c>
      <c r="B166" s="46" t="s">
        <v>303</v>
      </c>
      <c r="C166" s="46" t="s">
        <v>304</v>
      </c>
      <c r="D166" s="46" t="s">
        <v>1089</v>
      </c>
      <c r="E166" s="257">
        <v>40515.375</v>
      </c>
      <c r="F166" s="257">
        <v>40516.375694444447</v>
      </c>
      <c r="G166" s="205">
        <f t="shared" si="3"/>
        <v>1.0006944444467081</v>
      </c>
      <c r="H166" s="180"/>
      <c r="I166" s="180"/>
      <c r="J166" s="180"/>
    </row>
    <row r="167" spans="1:10" ht="12.75" customHeight="1">
      <c r="A167" s="46" t="s">
        <v>1093</v>
      </c>
      <c r="B167" s="46" t="s">
        <v>303</v>
      </c>
      <c r="C167" s="46" t="s">
        <v>304</v>
      </c>
      <c r="D167" s="46" t="s">
        <v>1089</v>
      </c>
      <c r="E167" s="257">
        <v>40526.377083333333</v>
      </c>
      <c r="F167" s="257">
        <v>40528.378472222219</v>
      </c>
      <c r="G167" s="205">
        <f t="shared" si="3"/>
        <v>2.0013888888861402</v>
      </c>
      <c r="H167" s="180"/>
      <c r="I167" s="180"/>
      <c r="J167" s="180"/>
    </row>
    <row r="168" spans="1:10" ht="12.75" customHeight="1">
      <c r="A168" s="46" t="s">
        <v>1093</v>
      </c>
      <c r="B168" s="46" t="s">
        <v>303</v>
      </c>
      <c r="C168" s="46" t="s">
        <v>304</v>
      </c>
      <c r="D168" s="46" t="s">
        <v>1089</v>
      </c>
      <c r="E168" s="257">
        <v>40529.379166666666</v>
      </c>
      <c r="F168" s="257">
        <v>40543</v>
      </c>
      <c r="G168" s="205">
        <f t="shared" si="3"/>
        <v>13.620833333334303</v>
      </c>
      <c r="H168" s="180"/>
      <c r="I168" s="180"/>
      <c r="J168" s="180"/>
    </row>
    <row r="169" spans="1:10" ht="12.75" customHeight="1">
      <c r="A169" s="46" t="s">
        <v>1093</v>
      </c>
      <c r="B169" s="46" t="s">
        <v>293</v>
      </c>
      <c r="C169" s="46" t="s">
        <v>1094</v>
      </c>
      <c r="D169" s="46" t="s">
        <v>1089</v>
      </c>
      <c r="E169" s="257">
        <v>40366.630555555559</v>
      </c>
      <c r="F169" s="257">
        <v>40367.631249999999</v>
      </c>
      <c r="G169" s="205">
        <f t="shared" si="3"/>
        <v>1.0006944444394321</v>
      </c>
      <c r="H169" s="180"/>
      <c r="I169" s="180"/>
      <c r="J169" s="180"/>
    </row>
    <row r="170" spans="1:10" ht="12.75" customHeight="1">
      <c r="A170" s="46" t="s">
        <v>1093</v>
      </c>
      <c r="B170" s="46" t="s">
        <v>293</v>
      </c>
      <c r="C170" s="46" t="s">
        <v>1094</v>
      </c>
      <c r="D170" s="46" t="s">
        <v>1089</v>
      </c>
      <c r="E170" s="257">
        <v>40470.707638888889</v>
      </c>
      <c r="F170" s="257">
        <v>40481.723611111112</v>
      </c>
      <c r="G170" s="205">
        <f t="shared" si="3"/>
        <v>11.015972222223354</v>
      </c>
      <c r="H170" s="180"/>
      <c r="I170" s="180"/>
      <c r="J170" s="180"/>
    </row>
    <row r="171" spans="1:10" ht="12.75" customHeight="1">
      <c r="A171" s="46" t="s">
        <v>1093</v>
      </c>
      <c r="B171" s="46" t="s">
        <v>315</v>
      </c>
      <c r="C171" s="46" t="s">
        <v>316</v>
      </c>
      <c r="D171" s="46" t="s">
        <v>1089</v>
      </c>
      <c r="E171" s="257">
        <v>40203.609027777777</v>
      </c>
      <c r="F171" s="257">
        <v>40210.5</v>
      </c>
      <c r="G171" s="205">
        <f t="shared" si="3"/>
        <v>6.890972222223354</v>
      </c>
      <c r="H171" s="180"/>
      <c r="I171" s="180"/>
      <c r="J171" s="180"/>
    </row>
    <row r="172" spans="1:10" ht="12.75" customHeight="1">
      <c r="A172" s="46" t="s">
        <v>1093</v>
      </c>
      <c r="B172" s="46" t="s">
        <v>315</v>
      </c>
      <c r="C172" s="46" t="s">
        <v>316</v>
      </c>
      <c r="D172" s="46" t="s">
        <v>1089</v>
      </c>
      <c r="E172" s="257">
        <v>40301.361805555556</v>
      </c>
      <c r="F172" s="257">
        <v>40315.367361111108</v>
      </c>
      <c r="G172" s="205">
        <f t="shared" si="3"/>
        <v>14.005555555551837</v>
      </c>
      <c r="H172" s="180"/>
      <c r="I172" s="180"/>
      <c r="J172" s="180"/>
    </row>
    <row r="173" spans="1:10" ht="12.75" customHeight="1">
      <c r="A173" s="46" t="s">
        <v>1093</v>
      </c>
      <c r="B173" s="46" t="s">
        <v>315</v>
      </c>
      <c r="C173" s="46" t="s">
        <v>316</v>
      </c>
      <c r="D173" s="46" t="s">
        <v>1089</v>
      </c>
      <c r="E173" s="257">
        <v>40469.461111111108</v>
      </c>
      <c r="F173" s="257">
        <v>40483.542361111111</v>
      </c>
      <c r="G173" s="205">
        <f t="shared" si="3"/>
        <v>14.08125000000291</v>
      </c>
      <c r="H173" s="180"/>
      <c r="I173" s="180"/>
      <c r="J173" s="180"/>
    </row>
    <row r="174" spans="1:10" ht="12.75" customHeight="1">
      <c r="A174" s="46" t="s">
        <v>1093</v>
      </c>
      <c r="B174" s="46" t="s">
        <v>317</v>
      </c>
      <c r="C174" s="46" t="s">
        <v>318</v>
      </c>
      <c r="D174" s="46" t="s">
        <v>1089</v>
      </c>
      <c r="E174" s="257">
        <v>40180.568055555559</v>
      </c>
      <c r="F174" s="257">
        <v>40184.570833333331</v>
      </c>
      <c r="G174" s="205">
        <f t="shared" si="3"/>
        <v>4.0027777777722804</v>
      </c>
      <c r="H174" s="180"/>
      <c r="I174" s="180"/>
      <c r="J174" s="180"/>
    </row>
    <row r="175" spans="1:10" ht="12.75" customHeight="1">
      <c r="A175" s="46" t="s">
        <v>1093</v>
      </c>
      <c r="B175" s="46" t="s">
        <v>317</v>
      </c>
      <c r="C175" s="46" t="s">
        <v>318</v>
      </c>
      <c r="D175" s="46" t="s">
        <v>1089</v>
      </c>
      <c r="E175" s="257">
        <v>40186.576388888891</v>
      </c>
      <c r="F175" s="257">
        <v>40187.57708333333</v>
      </c>
      <c r="G175" s="205">
        <f t="shared" si="3"/>
        <v>1.0006944444394321</v>
      </c>
      <c r="H175" s="180"/>
      <c r="I175" s="180"/>
      <c r="J175" s="180"/>
    </row>
    <row r="176" spans="1:10" ht="12.75" customHeight="1">
      <c r="A176" s="46" t="s">
        <v>1093</v>
      </c>
      <c r="B176" s="46" t="s">
        <v>317</v>
      </c>
      <c r="C176" s="46" t="s">
        <v>318</v>
      </c>
      <c r="D176" s="46" t="s">
        <v>1089</v>
      </c>
      <c r="E176" s="257">
        <v>40210.622916666667</v>
      </c>
      <c r="F176" s="257">
        <v>40225.624305555553</v>
      </c>
      <c r="G176" s="205">
        <f t="shared" si="3"/>
        <v>15.00138888888614</v>
      </c>
      <c r="H176" s="180"/>
      <c r="I176" s="180"/>
      <c r="J176" s="180"/>
    </row>
    <row r="177" spans="1:10" ht="12.75" customHeight="1">
      <c r="A177" s="46" t="s">
        <v>1093</v>
      </c>
      <c r="B177" s="46" t="s">
        <v>317</v>
      </c>
      <c r="C177" s="46" t="s">
        <v>318</v>
      </c>
      <c r="D177" s="46" t="s">
        <v>1089</v>
      </c>
      <c r="E177" s="257">
        <v>40235.677083333336</v>
      </c>
      <c r="F177" s="257">
        <v>40239.679861111108</v>
      </c>
      <c r="G177" s="205">
        <f t="shared" si="3"/>
        <v>4.0027777777722804</v>
      </c>
      <c r="H177" s="180"/>
      <c r="I177" s="180"/>
      <c r="J177" s="180"/>
    </row>
    <row r="178" spans="1:10" ht="12.75" customHeight="1">
      <c r="A178" s="46" t="s">
        <v>1093</v>
      </c>
      <c r="B178" s="46" t="s">
        <v>317</v>
      </c>
      <c r="C178" s="46" t="s">
        <v>318</v>
      </c>
      <c r="D178" s="46" t="s">
        <v>1089</v>
      </c>
      <c r="E178" s="257">
        <v>40240.681250000001</v>
      </c>
      <c r="F178" s="257">
        <v>40241.681944444441</v>
      </c>
      <c r="G178" s="205">
        <f t="shared" si="3"/>
        <v>1.0006944444394321</v>
      </c>
      <c r="H178" s="180"/>
      <c r="I178" s="180"/>
      <c r="J178" s="180"/>
    </row>
    <row r="179" spans="1:10" ht="12.75" customHeight="1">
      <c r="A179" s="46" t="s">
        <v>1093</v>
      </c>
      <c r="B179" s="46" t="s">
        <v>317</v>
      </c>
      <c r="C179" s="46" t="s">
        <v>318</v>
      </c>
      <c r="D179" s="46" t="s">
        <v>1089</v>
      </c>
      <c r="E179" s="257">
        <v>40252.650694444441</v>
      </c>
      <c r="F179" s="257">
        <v>40259.65902777778</v>
      </c>
      <c r="G179" s="205">
        <f t="shared" ref="G179:G242" si="4">F179-E179</f>
        <v>7.008333333338669</v>
      </c>
      <c r="H179" s="180"/>
      <c r="I179" s="180"/>
      <c r="J179" s="180"/>
    </row>
    <row r="180" spans="1:10" ht="12.75" customHeight="1">
      <c r="A180" s="46" t="s">
        <v>1093</v>
      </c>
      <c r="B180" s="46" t="s">
        <v>317</v>
      </c>
      <c r="C180" s="46" t="s">
        <v>318</v>
      </c>
      <c r="D180" s="46" t="s">
        <v>1089</v>
      </c>
      <c r="E180" s="257">
        <v>40259.337500000001</v>
      </c>
      <c r="F180" s="257">
        <v>40261.337500000001</v>
      </c>
      <c r="G180" s="205">
        <f t="shared" si="4"/>
        <v>2</v>
      </c>
      <c r="H180" s="180"/>
      <c r="I180" s="180"/>
      <c r="J180" s="180"/>
    </row>
    <row r="181" spans="1:10" ht="12.75" customHeight="1">
      <c r="A181" s="46" t="s">
        <v>1093</v>
      </c>
      <c r="B181" s="46" t="s">
        <v>317</v>
      </c>
      <c r="C181" s="46" t="s">
        <v>318</v>
      </c>
      <c r="D181" s="46" t="s">
        <v>1089</v>
      </c>
      <c r="E181" s="257">
        <v>40263.697222222225</v>
      </c>
      <c r="F181" s="257">
        <v>40268.70208333333</v>
      </c>
      <c r="G181" s="205">
        <f t="shared" si="4"/>
        <v>5.0048611111051287</v>
      </c>
      <c r="H181" s="180"/>
      <c r="I181" s="180"/>
      <c r="J181" s="180"/>
    </row>
    <row r="182" spans="1:10" ht="12.75" customHeight="1">
      <c r="A182" s="46" t="s">
        <v>1093</v>
      </c>
      <c r="B182" s="46" t="s">
        <v>317</v>
      </c>
      <c r="C182" s="46" t="s">
        <v>318</v>
      </c>
      <c r="D182" s="46" t="s">
        <v>1089</v>
      </c>
      <c r="E182" s="257">
        <v>40273.354166666664</v>
      </c>
      <c r="F182" s="257">
        <v>40301.362500000003</v>
      </c>
      <c r="G182" s="205">
        <f t="shared" si="4"/>
        <v>28.008333333338669</v>
      </c>
      <c r="H182" s="180"/>
      <c r="I182" s="180"/>
      <c r="J182" s="180"/>
    </row>
    <row r="183" spans="1:10" ht="12.75" customHeight="1">
      <c r="A183" s="46" t="s">
        <v>1093</v>
      </c>
      <c r="B183" s="46" t="s">
        <v>317</v>
      </c>
      <c r="C183" s="46" t="s">
        <v>318</v>
      </c>
      <c r="D183" s="46" t="s">
        <v>1089</v>
      </c>
      <c r="E183" s="257">
        <v>40310.357638888891</v>
      </c>
      <c r="F183" s="257">
        <v>40311.35833333333</v>
      </c>
      <c r="G183" s="205">
        <f t="shared" si="4"/>
        <v>1.0006944444394321</v>
      </c>
      <c r="H183" s="180"/>
      <c r="I183" s="180"/>
      <c r="J183" s="180"/>
    </row>
    <row r="184" spans="1:10" ht="12.75" customHeight="1">
      <c r="A184" s="46" t="s">
        <v>1093</v>
      </c>
      <c r="B184" s="46" t="s">
        <v>317</v>
      </c>
      <c r="C184" s="46" t="s">
        <v>318</v>
      </c>
      <c r="D184" s="46" t="s">
        <v>1089</v>
      </c>
      <c r="E184" s="257">
        <v>40323.365277777775</v>
      </c>
      <c r="F184" s="257">
        <v>40324.365972222222</v>
      </c>
      <c r="G184" s="205">
        <f t="shared" si="4"/>
        <v>1.0006944444467081</v>
      </c>
      <c r="H184" s="180"/>
      <c r="I184" s="180"/>
      <c r="J184" s="180"/>
    </row>
    <row r="185" spans="1:10" ht="12.75" customHeight="1">
      <c r="A185" s="46" t="s">
        <v>1093</v>
      </c>
      <c r="B185" s="46" t="s">
        <v>317</v>
      </c>
      <c r="C185" s="46" t="s">
        <v>318</v>
      </c>
      <c r="D185" s="46" t="s">
        <v>1089</v>
      </c>
      <c r="E185" s="257">
        <v>40355.399305555555</v>
      </c>
      <c r="F185" s="257">
        <v>40358.402083333334</v>
      </c>
      <c r="G185" s="205">
        <f t="shared" si="4"/>
        <v>3.0027777777795563</v>
      </c>
      <c r="H185" s="180"/>
      <c r="I185" s="180"/>
      <c r="J185" s="180"/>
    </row>
    <row r="186" spans="1:10" ht="12.75" customHeight="1">
      <c r="A186" s="46" t="s">
        <v>1093</v>
      </c>
      <c r="B186" s="46" t="s">
        <v>317</v>
      </c>
      <c r="C186" s="46" t="s">
        <v>318</v>
      </c>
      <c r="D186" s="46" t="s">
        <v>1089</v>
      </c>
      <c r="E186" s="257">
        <v>40359.402083333334</v>
      </c>
      <c r="F186" s="257">
        <v>40360.629166666666</v>
      </c>
      <c r="G186" s="205">
        <f t="shared" si="4"/>
        <v>1.2270833333313931</v>
      </c>
      <c r="H186" s="180"/>
      <c r="I186" s="180"/>
      <c r="J186" s="180"/>
    </row>
    <row r="187" spans="1:10" ht="12.75" customHeight="1">
      <c r="A187" s="46" t="s">
        <v>1093</v>
      </c>
      <c r="B187" s="46" t="s">
        <v>317</v>
      </c>
      <c r="C187" s="46" t="s">
        <v>318</v>
      </c>
      <c r="D187" s="46" t="s">
        <v>1089</v>
      </c>
      <c r="E187" s="257">
        <v>40368.631249999999</v>
      </c>
      <c r="F187" s="257">
        <v>40373.631944444445</v>
      </c>
      <c r="G187" s="205">
        <f t="shared" si="4"/>
        <v>5.0006944444467081</v>
      </c>
      <c r="H187" s="180"/>
      <c r="I187" s="180"/>
      <c r="J187" s="180"/>
    </row>
    <row r="188" spans="1:10" ht="12.75" customHeight="1">
      <c r="A188" s="46" t="s">
        <v>1093</v>
      </c>
      <c r="B188" s="46" t="s">
        <v>317</v>
      </c>
      <c r="C188" s="46" t="s">
        <v>318</v>
      </c>
      <c r="D188" s="46" t="s">
        <v>1089</v>
      </c>
      <c r="E188" s="257">
        <v>40389.63958333333</v>
      </c>
      <c r="F188" s="257">
        <v>40393.640277777777</v>
      </c>
      <c r="G188" s="205">
        <f t="shared" si="4"/>
        <v>4.0006944444467081</v>
      </c>
      <c r="H188" s="180"/>
      <c r="I188" s="180"/>
      <c r="J188" s="180"/>
    </row>
    <row r="189" spans="1:10" ht="12.75" customHeight="1">
      <c r="A189" s="46" t="s">
        <v>1093</v>
      </c>
      <c r="B189" s="46" t="s">
        <v>317</v>
      </c>
      <c r="C189" s="46" t="s">
        <v>318</v>
      </c>
      <c r="D189" s="46" t="s">
        <v>1089</v>
      </c>
      <c r="E189" s="257">
        <v>40393.640972222223</v>
      </c>
      <c r="F189" s="257">
        <v>40394.640972222223</v>
      </c>
      <c r="G189" s="205">
        <f t="shared" si="4"/>
        <v>1</v>
      </c>
      <c r="H189" s="180"/>
      <c r="I189" s="180"/>
      <c r="J189" s="180"/>
    </row>
    <row r="190" spans="1:10" ht="12.75" customHeight="1">
      <c r="A190" s="46" t="s">
        <v>1093</v>
      </c>
      <c r="B190" s="46" t="s">
        <v>317</v>
      </c>
      <c r="C190" s="46" t="s">
        <v>318</v>
      </c>
      <c r="D190" s="46" t="s">
        <v>1089</v>
      </c>
      <c r="E190" s="257">
        <v>40394.64166666667</v>
      </c>
      <c r="F190" s="257">
        <v>40400.647222222222</v>
      </c>
      <c r="G190" s="205">
        <f t="shared" si="4"/>
        <v>6.0055555555518367</v>
      </c>
      <c r="H190" s="180"/>
      <c r="I190" s="180"/>
      <c r="J190" s="180"/>
    </row>
    <row r="191" spans="1:10" ht="12.75" customHeight="1">
      <c r="A191" s="46" t="s">
        <v>1093</v>
      </c>
      <c r="B191" s="46" t="s">
        <v>317</v>
      </c>
      <c r="C191" s="46" t="s">
        <v>318</v>
      </c>
      <c r="D191" s="46" t="s">
        <v>1089</v>
      </c>
      <c r="E191" s="257">
        <v>40411.65</v>
      </c>
      <c r="F191" s="257">
        <v>40414.650694444441</v>
      </c>
      <c r="G191" s="205">
        <f t="shared" si="4"/>
        <v>3.0006944444394321</v>
      </c>
      <c r="H191" s="180"/>
      <c r="I191" s="180"/>
      <c r="J191" s="180"/>
    </row>
    <row r="192" spans="1:10" ht="12.75" customHeight="1">
      <c r="A192" s="46" t="s">
        <v>1093</v>
      </c>
      <c r="B192" s="46" t="s">
        <v>317</v>
      </c>
      <c r="C192" s="46" t="s">
        <v>318</v>
      </c>
      <c r="D192" s="46" t="s">
        <v>1089</v>
      </c>
      <c r="E192" s="257">
        <v>40425.668055555558</v>
      </c>
      <c r="F192" s="257">
        <v>40429.669444444444</v>
      </c>
      <c r="G192" s="205">
        <f t="shared" si="4"/>
        <v>4.0013888888861402</v>
      </c>
      <c r="H192" s="180"/>
      <c r="I192" s="180"/>
      <c r="J192" s="180"/>
    </row>
    <row r="193" spans="1:10" ht="12.75" customHeight="1">
      <c r="A193" s="46" t="s">
        <v>1093</v>
      </c>
      <c r="B193" s="46" t="s">
        <v>317</v>
      </c>
      <c r="C193" s="46" t="s">
        <v>318</v>
      </c>
      <c r="D193" s="46" t="s">
        <v>1089</v>
      </c>
      <c r="E193" s="257">
        <v>40431.677777777775</v>
      </c>
      <c r="F193" s="257">
        <v>40432.678472222222</v>
      </c>
      <c r="G193" s="205">
        <f t="shared" si="4"/>
        <v>1.0006944444467081</v>
      </c>
      <c r="H193" s="180"/>
      <c r="I193" s="180"/>
      <c r="J193" s="180"/>
    </row>
    <row r="194" spans="1:10" ht="12.75" customHeight="1">
      <c r="A194" s="46" t="s">
        <v>1093</v>
      </c>
      <c r="B194" s="46" t="s">
        <v>317</v>
      </c>
      <c r="C194" s="46" t="s">
        <v>318</v>
      </c>
      <c r="D194" s="46" t="s">
        <v>1089</v>
      </c>
      <c r="E194" s="257">
        <v>40437.679166666669</v>
      </c>
      <c r="F194" s="257">
        <v>40442.679861111108</v>
      </c>
      <c r="G194" s="205">
        <f t="shared" si="4"/>
        <v>5.0006944444394321</v>
      </c>
      <c r="H194" s="180"/>
      <c r="I194" s="180"/>
      <c r="J194" s="180"/>
    </row>
    <row r="195" spans="1:10" ht="12.75" customHeight="1">
      <c r="A195" s="46" t="s">
        <v>1093</v>
      </c>
      <c r="B195" s="46" t="s">
        <v>317</v>
      </c>
      <c r="C195" s="46" t="s">
        <v>318</v>
      </c>
      <c r="D195" s="46" t="s">
        <v>1089</v>
      </c>
      <c r="E195" s="257">
        <v>40456.698611111111</v>
      </c>
      <c r="F195" s="257">
        <v>40463.702777777777</v>
      </c>
      <c r="G195" s="205">
        <f t="shared" si="4"/>
        <v>7.0041666666656965</v>
      </c>
      <c r="H195" s="180"/>
      <c r="I195" s="180"/>
      <c r="J195" s="180"/>
    </row>
    <row r="196" spans="1:10" ht="12.75" customHeight="1">
      <c r="A196" s="46" t="s">
        <v>1093</v>
      </c>
      <c r="B196" s="46" t="s">
        <v>317</v>
      </c>
      <c r="C196" s="46" t="s">
        <v>318</v>
      </c>
      <c r="D196" s="46" t="s">
        <v>1089</v>
      </c>
      <c r="E196" s="257">
        <v>40470.706944444442</v>
      </c>
      <c r="F196" s="257">
        <v>40484.331250000003</v>
      </c>
      <c r="G196" s="205">
        <f t="shared" si="4"/>
        <v>13.624305555560568</v>
      </c>
      <c r="H196" s="180"/>
      <c r="I196" s="180"/>
      <c r="J196" s="180"/>
    </row>
    <row r="197" spans="1:10" ht="12.75" customHeight="1">
      <c r="A197" s="46" t="s">
        <v>1093</v>
      </c>
      <c r="B197" s="46" t="s">
        <v>317</v>
      </c>
      <c r="C197" s="46" t="s">
        <v>318</v>
      </c>
      <c r="D197" s="46" t="s">
        <v>1089</v>
      </c>
      <c r="E197" s="257">
        <v>40483.545138888891</v>
      </c>
      <c r="F197" s="257">
        <v>40490.552777777775</v>
      </c>
      <c r="G197" s="205">
        <f t="shared" si="4"/>
        <v>7.007638888884685</v>
      </c>
      <c r="H197" s="180"/>
      <c r="I197" s="180"/>
      <c r="J197" s="180"/>
    </row>
    <row r="198" spans="1:10" ht="12.75" customHeight="1">
      <c r="A198" s="46" t="s">
        <v>1093</v>
      </c>
      <c r="B198" s="46" t="s">
        <v>317</v>
      </c>
      <c r="C198" s="46" t="s">
        <v>318</v>
      </c>
      <c r="D198" s="46" t="s">
        <v>1089</v>
      </c>
      <c r="E198" s="257">
        <v>40488.336805555555</v>
      </c>
      <c r="F198" s="257">
        <v>40512.366666666669</v>
      </c>
      <c r="G198" s="205">
        <f t="shared" si="4"/>
        <v>24.02986111111386</v>
      </c>
      <c r="H198" s="180"/>
      <c r="I198" s="180"/>
      <c r="J198" s="180"/>
    </row>
    <row r="199" spans="1:10" ht="12.75" customHeight="1">
      <c r="A199" s="46" t="s">
        <v>1093</v>
      </c>
      <c r="B199" s="46" t="s">
        <v>317</v>
      </c>
      <c r="C199" s="46" t="s">
        <v>318</v>
      </c>
      <c r="D199" s="46" t="s">
        <v>1089</v>
      </c>
      <c r="E199" s="257">
        <v>40513.372916666667</v>
      </c>
      <c r="F199" s="257">
        <v>40514.374305555553</v>
      </c>
      <c r="G199" s="205">
        <f t="shared" si="4"/>
        <v>1.0013888888861402</v>
      </c>
      <c r="H199" s="180"/>
      <c r="I199" s="180"/>
      <c r="J199" s="180"/>
    </row>
    <row r="200" spans="1:10" ht="12.75" customHeight="1">
      <c r="A200" s="46" t="s">
        <v>1093</v>
      </c>
      <c r="B200" s="46" t="s">
        <v>317</v>
      </c>
      <c r="C200" s="46" t="s">
        <v>318</v>
      </c>
      <c r="D200" s="46" t="s">
        <v>1089</v>
      </c>
      <c r="E200" s="257">
        <v>40518.566666666666</v>
      </c>
      <c r="F200" s="257">
        <v>40525.572222222225</v>
      </c>
      <c r="G200" s="205">
        <f t="shared" si="4"/>
        <v>7.0055555555591127</v>
      </c>
      <c r="H200" s="180"/>
      <c r="I200" s="180"/>
      <c r="J200" s="180"/>
    </row>
    <row r="201" spans="1:10" ht="12.75" customHeight="1">
      <c r="A201" s="46" t="s">
        <v>1093</v>
      </c>
      <c r="B201" s="46" t="s">
        <v>317</v>
      </c>
      <c r="C201" s="46" t="s">
        <v>318</v>
      </c>
      <c r="D201" s="46" t="s">
        <v>1089</v>
      </c>
      <c r="E201" s="257">
        <v>40528.378472222219</v>
      </c>
      <c r="F201" s="257">
        <v>40536.387499999997</v>
      </c>
      <c r="G201" s="205">
        <f t="shared" si="4"/>
        <v>8.0090277777781012</v>
      </c>
      <c r="H201" s="180"/>
      <c r="I201" s="180"/>
      <c r="J201" s="180"/>
    </row>
    <row r="202" spans="1:10" ht="12.75" customHeight="1">
      <c r="A202" s="46" t="s">
        <v>1093</v>
      </c>
      <c r="B202" s="46" t="s">
        <v>317</v>
      </c>
      <c r="C202" s="46" t="s">
        <v>318</v>
      </c>
      <c r="D202" s="46" t="s">
        <v>1089</v>
      </c>
      <c r="E202" s="257">
        <v>40537.395833333336</v>
      </c>
      <c r="F202" s="257">
        <v>40543</v>
      </c>
      <c r="G202" s="205">
        <f t="shared" si="4"/>
        <v>5.6041666666642413</v>
      </c>
      <c r="H202" s="180"/>
      <c r="I202" s="180"/>
      <c r="J202" s="180"/>
    </row>
    <row r="203" spans="1:10" ht="12.75" customHeight="1">
      <c r="A203" s="46" t="s">
        <v>1093</v>
      </c>
      <c r="B203" s="46" t="s">
        <v>321</v>
      </c>
      <c r="C203" s="46" t="s">
        <v>322</v>
      </c>
      <c r="D203" s="46" t="s">
        <v>1089</v>
      </c>
      <c r="E203" s="257">
        <v>40357.695138888892</v>
      </c>
      <c r="F203" s="257">
        <v>40359.696527777778</v>
      </c>
      <c r="G203" s="205">
        <f t="shared" si="4"/>
        <v>2.0013888888861402</v>
      </c>
      <c r="H203" s="180"/>
      <c r="I203" s="180"/>
      <c r="J203" s="180"/>
    </row>
    <row r="204" spans="1:10" ht="12.75" customHeight="1">
      <c r="A204" s="46" t="s">
        <v>1093</v>
      </c>
      <c r="B204" s="46" t="s">
        <v>323</v>
      </c>
      <c r="C204" s="46" t="s">
        <v>324</v>
      </c>
      <c r="D204" s="46" t="s">
        <v>1089</v>
      </c>
      <c r="E204" s="257">
        <v>40180.568055555559</v>
      </c>
      <c r="F204" s="257">
        <v>40185.572916666664</v>
      </c>
      <c r="G204" s="205">
        <f t="shared" si="4"/>
        <v>5.0048611111051287</v>
      </c>
      <c r="H204" s="180"/>
      <c r="I204" s="180"/>
      <c r="J204" s="180"/>
    </row>
    <row r="205" spans="1:10" ht="12.75" customHeight="1">
      <c r="A205" s="46" t="s">
        <v>1093</v>
      </c>
      <c r="B205" s="46" t="s">
        <v>323</v>
      </c>
      <c r="C205" s="46" t="s">
        <v>324</v>
      </c>
      <c r="D205" s="46" t="s">
        <v>1089</v>
      </c>
      <c r="E205" s="257">
        <v>40211.579861111109</v>
      </c>
      <c r="F205" s="257">
        <v>40213.582638888889</v>
      </c>
      <c r="G205" s="205">
        <f t="shared" si="4"/>
        <v>2.0027777777795563</v>
      </c>
      <c r="H205" s="180"/>
      <c r="I205" s="180"/>
      <c r="J205" s="180"/>
    </row>
    <row r="206" spans="1:10" ht="12.75" customHeight="1">
      <c r="A206" s="46" t="s">
        <v>1093</v>
      </c>
      <c r="B206" s="46" t="s">
        <v>323</v>
      </c>
      <c r="C206" s="46" t="s">
        <v>324</v>
      </c>
      <c r="D206" s="46" t="s">
        <v>1089</v>
      </c>
      <c r="E206" s="257">
        <v>40219.607638888891</v>
      </c>
      <c r="F206" s="257">
        <v>40220.616666666669</v>
      </c>
      <c r="G206" s="205">
        <f t="shared" si="4"/>
        <v>1.0090277777781012</v>
      </c>
      <c r="H206" s="180"/>
      <c r="I206" s="180"/>
      <c r="J206" s="180"/>
    </row>
    <row r="207" spans="1:10" ht="12.75" customHeight="1">
      <c r="A207" s="46" t="s">
        <v>1093</v>
      </c>
      <c r="B207" s="46" t="s">
        <v>323</v>
      </c>
      <c r="C207" s="46" t="s">
        <v>324</v>
      </c>
      <c r="D207" s="46" t="s">
        <v>1089</v>
      </c>
      <c r="E207" s="257">
        <v>40220.616666666669</v>
      </c>
      <c r="F207" s="257">
        <v>40225.618055555555</v>
      </c>
      <c r="G207" s="205">
        <f t="shared" si="4"/>
        <v>5.0013888888861402</v>
      </c>
      <c r="H207" s="180"/>
      <c r="I207" s="180"/>
      <c r="J207" s="180"/>
    </row>
    <row r="208" spans="1:10" ht="12.75" customHeight="1">
      <c r="A208" s="46" t="s">
        <v>1093</v>
      </c>
      <c r="B208" s="46" t="s">
        <v>323</v>
      </c>
      <c r="C208" s="46" t="s">
        <v>324</v>
      </c>
      <c r="D208" s="46" t="s">
        <v>1089</v>
      </c>
      <c r="E208" s="257">
        <v>40227.652777777781</v>
      </c>
      <c r="F208" s="257">
        <v>40228.654166666667</v>
      </c>
      <c r="G208" s="205">
        <f t="shared" si="4"/>
        <v>1.0013888888861402</v>
      </c>
      <c r="H208" s="180"/>
      <c r="I208" s="180"/>
      <c r="J208" s="180"/>
    </row>
    <row r="209" spans="1:10" ht="12.75" customHeight="1">
      <c r="A209" s="46" t="s">
        <v>1093</v>
      </c>
      <c r="B209" s="46" t="s">
        <v>323</v>
      </c>
      <c r="C209" s="46" t="s">
        <v>324</v>
      </c>
      <c r="D209" s="46" t="s">
        <v>1089</v>
      </c>
      <c r="E209" s="257">
        <v>40229.668749999997</v>
      </c>
      <c r="F209" s="257">
        <v>40233.671527777777</v>
      </c>
      <c r="G209" s="205">
        <f t="shared" si="4"/>
        <v>4.0027777777795563</v>
      </c>
      <c r="H209" s="180"/>
      <c r="I209" s="180"/>
      <c r="J209" s="180"/>
    </row>
    <row r="210" spans="1:10" ht="12.75" customHeight="1">
      <c r="A210" s="46" t="s">
        <v>1093</v>
      </c>
      <c r="B210" s="46" t="s">
        <v>323</v>
      </c>
      <c r="C210" s="46" t="s">
        <v>324</v>
      </c>
      <c r="D210" s="46" t="s">
        <v>1089</v>
      </c>
      <c r="E210" s="257">
        <v>40234.67291666667</v>
      </c>
      <c r="F210" s="257">
        <v>40235.677083333336</v>
      </c>
      <c r="G210" s="205">
        <f t="shared" si="4"/>
        <v>1.0041666666656965</v>
      </c>
      <c r="H210" s="180"/>
      <c r="I210" s="180"/>
      <c r="J210" s="180"/>
    </row>
    <row r="211" spans="1:10" ht="12.75" customHeight="1">
      <c r="A211" s="46" t="s">
        <v>1093</v>
      </c>
      <c r="B211" s="46" t="s">
        <v>323</v>
      </c>
      <c r="C211" s="46" t="s">
        <v>324</v>
      </c>
      <c r="D211" s="46" t="s">
        <v>1089</v>
      </c>
      <c r="E211" s="257">
        <v>40236.678472222222</v>
      </c>
      <c r="F211" s="257">
        <v>40239.680555555555</v>
      </c>
      <c r="G211" s="205">
        <f t="shared" si="4"/>
        <v>3.0020833333328483</v>
      </c>
      <c r="H211" s="180"/>
      <c r="I211" s="180"/>
      <c r="J211" s="180"/>
    </row>
    <row r="212" spans="1:10" ht="12.75" customHeight="1">
      <c r="A212" s="46" t="s">
        <v>1093</v>
      </c>
      <c r="B212" s="46" t="s">
        <v>323</v>
      </c>
      <c r="C212" s="46" t="s">
        <v>324</v>
      </c>
      <c r="D212" s="46" t="s">
        <v>1089</v>
      </c>
      <c r="E212" s="257">
        <v>40253.686805555553</v>
      </c>
      <c r="F212" s="257">
        <v>40255.6875</v>
      </c>
      <c r="G212" s="205">
        <f t="shared" si="4"/>
        <v>2.0006944444467081</v>
      </c>
      <c r="H212" s="69"/>
      <c r="I212" s="69"/>
      <c r="J212" s="69"/>
    </row>
    <row r="213" spans="1:10" ht="12.75" customHeight="1">
      <c r="A213" s="46" t="s">
        <v>1093</v>
      </c>
      <c r="B213" s="46" t="s">
        <v>323</v>
      </c>
      <c r="C213" s="46" t="s">
        <v>324</v>
      </c>
      <c r="D213" s="46" t="s">
        <v>1089</v>
      </c>
      <c r="E213" s="257">
        <v>40262.695833333331</v>
      </c>
      <c r="F213" s="257">
        <v>40263.697222222225</v>
      </c>
      <c r="G213" s="205">
        <f t="shared" si="4"/>
        <v>1.0013888888934162</v>
      </c>
      <c r="H213" s="69"/>
      <c r="I213" s="69"/>
      <c r="J213" s="69"/>
    </row>
    <row r="214" spans="1:10" ht="12.75" customHeight="1">
      <c r="A214" s="46" t="s">
        <v>1093</v>
      </c>
      <c r="B214" s="46" t="s">
        <v>323</v>
      </c>
      <c r="C214" s="46" t="s">
        <v>324</v>
      </c>
      <c r="D214" s="46" t="s">
        <v>1089</v>
      </c>
      <c r="E214" s="257">
        <v>40271.702777777777</v>
      </c>
      <c r="F214" s="257">
        <v>40294.356944444444</v>
      </c>
      <c r="G214" s="205">
        <f t="shared" si="4"/>
        <v>22.654166666667152</v>
      </c>
      <c r="H214" s="69"/>
      <c r="I214" s="69"/>
      <c r="J214" s="69"/>
    </row>
    <row r="215" spans="1:10" ht="12.75" customHeight="1">
      <c r="A215" s="46" t="s">
        <v>1093</v>
      </c>
      <c r="B215" s="46" t="s">
        <v>323</v>
      </c>
      <c r="C215" s="46" t="s">
        <v>324</v>
      </c>
      <c r="D215" s="46" t="s">
        <v>1089</v>
      </c>
      <c r="E215" s="257">
        <v>40295.351388888892</v>
      </c>
      <c r="F215" s="257">
        <v>40298.352777777778</v>
      </c>
      <c r="G215" s="205">
        <f t="shared" si="4"/>
        <v>3.0013888888861402</v>
      </c>
      <c r="H215" s="69"/>
      <c r="I215" s="69"/>
      <c r="J215" s="69"/>
    </row>
    <row r="216" spans="1:10" ht="12.75" customHeight="1">
      <c r="A216" s="46" t="s">
        <v>1093</v>
      </c>
      <c r="B216" s="46" t="s">
        <v>323</v>
      </c>
      <c r="C216" s="46" t="s">
        <v>324</v>
      </c>
      <c r="D216" s="46" t="s">
        <v>1089</v>
      </c>
      <c r="E216" s="257">
        <v>40298.352777777778</v>
      </c>
      <c r="F216" s="257">
        <v>40299.354166666664</v>
      </c>
      <c r="G216" s="205">
        <f t="shared" si="4"/>
        <v>1.0013888888861402</v>
      </c>
      <c r="H216" s="69"/>
      <c r="I216" s="69"/>
      <c r="J216" s="69"/>
    </row>
    <row r="217" spans="1:10" ht="12.75" customHeight="1">
      <c r="A217" s="46" t="s">
        <v>1093</v>
      </c>
      <c r="B217" s="46" t="s">
        <v>323</v>
      </c>
      <c r="C217" s="46" t="s">
        <v>324</v>
      </c>
      <c r="D217" s="46" t="s">
        <v>1089</v>
      </c>
      <c r="E217" s="257">
        <v>40310.35833333333</v>
      </c>
      <c r="F217" s="257">
        <v>40312.359027777777</v>
      </c>
      <c r="G217" s="205">
        <f t="shared" si="4"/>
        <v>2.0006944444467081</v>
      </c>
      <c r="H217" s="69"/>
      <c r="I217" s="69"/>
      <c r="J217" s="69"/>
    </row>
    <row r="218" spans="1:10" ht="12.75" customHeight="1">
      <c r="A218" s="46" t="s">
        <v>1093</v>
      </c>
      <c r="B218" s="46" t="s">
        <v>323</v>
      </c>
      <c r="C218" s="46" t="s">
        <v>324</v>
      </c>
      <c r="D218" s="46" t="s">
        <v>1089</v>
      </c>
      <c r="E218" s="257">
        <v>40316.361111111109</v>
      </c>
      <c r="F218" s="257">
        <v>40317.361805555556</v>
      </c>
      <c r="G218" s="205">
        <f t="shared" si="4"/>
        <v>1.0006944444467081</v>
      </c>
      <c r="H218" s="69"/>
      <c r="I218" s="69"/>
      <c r="J218" s="69"/>
    </row>
    <row r="219" spans="1:10" ht="12.75" customHeight="1">
      <c r="A219" s="46" t="s">
        <v>1093</v>
      </c>
      <c r="B219" s="46" t="s">
        <v>323</v>
      </c>
      <c r="C219" s="46" t="s">
        <v>324</v>
      </c>
      <c r="D219" s="46" t="s">
        <v>1089</v>
      </c>
      <c r="E219" s="257">
        <v>40318.363194444442</v>
      </c>
      <c r="F219" s="257">
        <v>40319.364583333336</v>
      </c>
      <c r="G219" s="205">
        <f t="shared" si="4"/>
        <v>1.0013888888934162</v>
      </c>
      <c r="H219" s="69"/>
      <c r="I219" s="69"/>
      <c r="J219" s="69"/>
    </row>
    <row r="220" spans="1:10" ht="12.75" customHeight="1">
      <c r="A220" s="46" t="s">
        <v>1093</v>
      </c>
      <c r="B220" s="46" t="s">
        <v>323</v>
      </c>
      <c r="C220" s="46" t="s">
        <v>324</v>
      </c>
      <c r="D220" s="46" t="s">
        <v>1089</v>
      </c>
      <c r="E220" s="257">
        <v>40330.369444444441</v>
      </c>
      <c r="F220" s="257">
        <v>40331.369444444441</v>
      </c>
      <c r="G220" s="205">
        <f t="shared" si="4"/>
        <v>1</v>
      </c>
      <c r="H220" s="69"/>
      <c r="I220" s="69"/>
      <c r="J220" s="69"/>
    </row>
    <row r="221" spans="1:10" ht="12.75" customHeight="1">
      <c r="A221" s="46" t="s">
        <v>1093</v>
      </c>
      <c r="B221" s="46" t="s">
        <v>323</v>
      </c>
      <c r="C221" s="46" t="s">
        <v>324</v>
      </c>
      <c r="D221" s="46" t="s">
        <v>1089</v>
      </c>
      <c r="E221" s="257">
        <v>40337.37222222222</v>
      </c>
      <c r="F221" s="257">
        <v>40338.375</v>
      </c>
      <c r="G221" s="205">
        <f t="shared" si="4"/>
        <v>1.0027777777795563</v>
      </c>
      <c r="H221" s="69"/>
      <c r="I221" s="69"/>
      <c r="J221" s="69"/>
    </row>
    <row r="222" spans="1:10" ht="12.75" customHeight="1">
      <c r="A222" s="46" t="s">
        <v>1093</v>
      </c>
      <c r="B222" s="46" t="s">
        <v>323</v>
      </c>
      <c r="C222" s="46" t="s">
        <v>324</v>
      </c>
      <c r="D222" s="46" t="s">
        <v>1089</v>
      </c>
      <c r="E222" s="257">
        <v>40340.377083333333</v>
      </c>
      <c r="F222" s="257">
        <v>40344.37777777778</v>
      </c>
      <c r="G222" s="205">
        <f t="shared" si="4"/>
        <v>4.0006944444467081</v>
      </c>
      <c r="H222" s="69"/>
      <c r="I222" s="69"/>
      <c r="J222" s="69"/>
    </row>
    <row r="223" spans="1:10" ht="12.75" customHeight="1">
      <c r="A223" s="46" t="s">
        <v>1093</v>
      </c>
      <c r="B223" s="46" t="s">
        <v>323</v>
      </c>
      <c r="C223" s="46" t="s">
        <v>324</v>
      </c>
      <c r="D223" s="46" t="s">
        <v>1089</v>
      </c>
      <c r="E223" s="257">
        <v>40371.435416666667</v>
      </c>
      <c r="F223" s="257">
        <v>40373.438888888886</v>
      </c>
      <c r="G223" s="205">
        <f t="shared" si="4"/>
        <v>2.0034722222189885</v>
      </c>
      <c r="H223" s="69"/>
      <c r="I223" s="69"/>
      <c r="J223" s="69"/>
    </row>
    <row r="224" spans="1:10" ht="12.75" customHeight="1">
      <c r="A224" s="46" t="s">
        <v>1093</v>
      </c>
      <c r="B224" s="46" t="s">
        <v>323</v>
      </c>
      <c r="C224" s="46" t="s">
        <v>324</v>
      </c>
      <c r="D224" s="46" t="s">
        <v>1089</v>
      </c>
      <c r="E224" s="257">
        <v>40374.633333333331</v>
      </c>
      <c r="F224" s="257">
        <v>40381.637499999997</v>
      </c>
      <c r="G224" s="205">
        <f t="shared" si="4"/>
        <v>7.0041666666656965</v>
      </c>
      <c r="H224" s="69"/>
      <c r="I224" s="69"/>
      <c r="J224" s="69"/>
    </row>
    <row r="225" spans="1:10" ht="12.75" customHeight="1">
      <c r="A225" s="46" t="s">
        <v>1093</v>
      </c>
      <c r="B225" s="46" t="s">
        <v>323</v>
      </c>
      <c r="C225" s="46" t="s">
        <v>324</v>
      </c>
      <c r="D225" s="46" t="s">
        <v>1089</v>
      </c>
      <c r="E225" s="257">
        <v>40400.645833333336</v>
      </c>
      <c r="F225" s="257">
        <v>40401.647222222222</v>
      </c>
      <c r="G225" s="205">
        <f t="shared" si="4"/>
        <v>1.0013888888861402</v>
      </c>
      <c r="H225" s="69"/>
      <c r="I225" s="69"/>
      <c r="J225" s="69"/>
    </row>
    <row r="226" spans="1:10" ht="12.75" customHeight="1">
      <c r="A226" s="46" t="s">
        <v>1093</v>
      </c>
      <c r="B226" s="46" t="s">
        <v>323</v>
      </c>
      <c r="C226" s="46" t="s">
        <v>324</v>
      </c>
      <c r="D226" s="46" t="s">
        <v>1089</v>
      </c>
      <c r="E226" s="257">
        <v>40402.649305555555</v>
      </c>
      <c r="F226" s="257">
        <v>40403.65</v>
      </c>
      <c r="G226" s="205">
        <f t="shared" si="4"/>
        <v>1.0006944444467081</v>
      </c>
      <c r="H226" s="69"/>
      <c r="I226" s="69"/>
      <c r="J226" s="69"/>
    </row>
    <row r="227" spans="1:10" ht="12.75" customHeight="1">
      <c r="A227" s="46" t="s">
        <v>1093</v>
      </c>
      <c r="B227" s="46" t="s">
        <v>323</v>
      </c>
      <c r="C227" s="46" t="s">
        <v>324</v>
      </c>
      <c r="D227" s="46" t="s">
        <v>1089</v>
      </c>
      <c r="E227" s="257">
        <v>40432.678472222222</v>
      </c>
      <c r="F227" s="257">
        <v>40437.679166666669</v>
      </c>
      <c r="G227" s="205">
        <f t="shared" si="4"/>
        <v>5.0006944444467081</v>
      </c>
      <c r="H227" s="69"/>
      <c r="I227" s="69"/>
      <c r="J227" s="69"/>
    </row>
    <row r="228" spans="1:10" ht="12.75" customHeight="1">
      <c r="A228" s="46" t="s">
        <v>1093</v>
      </c>
      <c r="B228" s="46" t="s">
        <v>323</v>
      </c>
      <c r="C228" s="46" t="s">
        <v>324</v>
      </c>
      <c r="D228" s="46" t="s">
        <v>1089</v>
      </c>
      <c r="E228" s="257">
        <v>40443.680555555555</v>
      </c>
      <c r="F228" s="257">
        <v>40444.681250000001</v>
      </c>
      <c r="G228" s="205">
        <f t="shared" si="4"/>
        <v>1.0006944444467081</v>
      </c>
      <c r="H228" s="69"/>
      <c r="I228" s="69"/>
      <c r="J228" s="69"/>
    </row>
    <row r="229" spans="1:10" ht="12.75" customHeight="1">
      <c r="A229" s="46" t="s">
        <v>1093</v>
      </c>
      <c r="B229" s="46" t="s">
        <v>323</v>
      </c>
      <c r="C229" s="46" t="s">
        <v>324</v>
      </c>
      <c r="D229" s="46" t="s">
        <v>1089</v>
      </c>
      <c r="E229" s="257">
        <v>40456.699999999997</v>
      </c>
      <c r="F229" s="257">
        <v>40469.534722222219</v>
      </c>
      <c r="G229" s="205">
        <f t="shared" si="4"/>
        <v>12.834722222221899</v>
      </c>
      <c r="H229" s="69"/>
      <c r="I229" s="69"/>
      <c r="J229" s="69"/>
    </row>
    <row r="230" spans="1:10" ht="12.75" customHeight="1">
      <c r="A230" s="46" t="s">
        <v>1093</v>
      </c>
      <c r="B230" s="46" t="s">
        <v>323</v>
      </c>
      <c r="C230" s="46" t="s">
        <v>324</v>
      </c>
      <c r="D230" s="46" t="s">
        <v>1089</v>
      </c>
      <c r="E230" s="257">
        <v>40470.707638888889</v>
      </c>
      <c r="F230" s="257">
        <v>40495.338194444441</v>
      </c>
      <c r="G230" s="205">
        <f t="shared" si="4"/>
        <v>24.630555555551837</v>
      </c>
      <c r="H230" s="69"/>
      <c r="I230" s="69"/>
      <c r="J230" s="69"/>
    </row>
    <row r="231" spans="1:10" ht="12.75" customHeight="1">
      <c r="A231" s="46" t="s">
        <v>1093</v>
      </c>
      <c r="B231" s="46" t="s">
        <v>323</v>
      </c>
      <c r="C231" s="46" t="s">
        <v>324</v>
      </c>
      <c r="D231" s="46" t="s">
        <v>1089</v>
      </c>
      <c r="E231" s="257">
        <v>40490.548611111109</v>
      </c>
      <c r="F231" s="257">
        <v>40511.560416666667</v>
      </c>
      <c r="G231" s="205">
        <f t="shared" si="4"/>
        <v>21.011805555557657</v>
      </c>
      <c r="H231" s="69"/>
      <c r="I231" s="69"/>
      <c r="J231" s="69"/>
    </row>
    <row r="232" spans="1:10" ht="12.75" customHeight="1">
      <c r="A232" s="46" t="s">
        <v>1093</v>
      </c>
      <c r="B232" s="46" t="s">
        <v>323</v>
      </c>
      <c r="C232" s="46" t="s">
        <v>324</v>
      </c>
      <c r="D232" s="46" t="s">
        <v>1089</v>
      </c>
      <c r="E232" s="257">
        <v>40514.374305555553</v>
      </c>
      <c r="F232" s="257">
        <v>40515.375</v>
      </c>
      <c r="G232" s="205">
        <f t="shared" si="4"/>
        <v>1.0006944444467081</v>
      </c>
      <c r="H232" s="69"/>
      <c r="I232" s="69"/>
      <c r="J232" s="69"/>
    </row>
    <row r="233" spans="1:10" ht="12.75" customHeight="1">
      <c r="A233" s="46" t="s">
        <v>1093</v>
      </c>
      <c r="B233" s="46" t="s">
        <v>323</v>
      </c>
      <c r="C233" s="46" t="s">
        <v>324</v>
      </c>
      <c r="D233" s="46" t="s">
        <v>1089</v>
      </c>
      <c r="E233" s="257">
        <v>40518.564583333333</v>
      </c>
      <c r="F233" s="257">
        <v>40525.571527777778</v>
      </c>
      <c r="G233" s="205">
        <f t="shared" si="4"/>
        <v>7.0069444444452529</v>
      </c>
      <c r="H233" s="69"/>
      <c r="I233" s="69"/>
      <c r="J233" s="69"/>
    </row>
    <row r="234" spans="1:10" ht="12.75" customHeight="1">
      <c r="A234" s="46" t="s">
        <v>1093</v>
      </c>
      <c r="B234" s="46" t="s">
        <v>323</v>
      </c>
      <c r="C234" s="46" t="s">
        <v>324</v>
      </c>
      <c r="D234" s="46" t="s">
        <v>1089</v>
      </c>
      <c r="E234" s="257">
        <v>40530.384722222225</v>
      </c>
      <c r="F234" s="257">
        <v>40543</v>
      </c>
      <c r="G234" s="205">
        <f t="shared" si="4"/>
        <v>12.615277777775191</v>
      </c>
      <c r="H234" s="69"/>
      <c r="I234" s="69"/>
      <c r="J234" s="69"/>
    </row>
    <row r="235" spans="1:10" ht="12.75" customHeight="1">
      <c r="A235" s="46" t="s">
        <v>1093</v>
      </c>
      <c r="B235" s="46" t="s">
        <v>329</v>
      </c>
      <c r="C235" s="46" t="s">
        <v>330</v>
      </c>
      <c r="D235" s="46" t="s">
        <v>1089</v>
      </c>
      <c r="E235" s="257">
        <v>40180.568749999999</v>
      </c>
      <c r="F235" s="257">
        <v>40211.57916666667</v>
      </c>
      <c r="G235" s="205">
        <f t="shared" si="4"/>
        <v>31.010416666671517</v>
      </c>
      <c r="H235" s="69"/>
      <c r="I235" s="69"/>
      <c r="J235" s="69"/>
    </row>
    <row r="236" spans="1:10" ht="12.75" customHeight="1">
      <c r="A236" s="46" t="s">
        <v>1093</v>
      </c>
      <c r="B236" s="46" t="s">
        <v>329</v>
      </c>
      <c r="C236" s="46" t="s">
        <v>330</v>
      </c>
      <c r="D236" s="46" t="s">
        <v>1089</v>
      </c>
      <c r="E236" s="257">
        <v>40212.580555555556</v>
      </c>
      <c r="F236" s="257">
        <v>40226.620833333334</v>
      </c>
      <c r="G236" s="205">
        <f t="shared" si="4"/>
        <v>14.040277777778101</v>
      </c>
      <c r="H236" s="69"/>
      <c r="I236" s="69"/>
      <c r="J236" s="69"/>
    </row>
    <row r="237" spans="1:10" ht="12.75" customHeight="1">
      <c r="A237" s="46" t="s">
        <v>1093</v>
      </c>
      <c r="B237" s="46" t="s">
        <v>329</v>
      </c>
      <c r="C237" s="46" t="s">
        <v>330</v>
      </c>
      <c r="D237" s="46" t="s">
        <v>1089</v>
      </c>
      <c r="E237" s="257">
        <v>40227.652777777781</v>
      </c>
      <c r="F237" s="257">
        <v>40232.670138888891</v>
      </c>
      <c r="G237" s="205">
        <f t="shared" si="4"/>
        <v>5.0173611111094942</v>
      </c>
      <c r="H237" s="69"/>
      <c r="I237" s="69"/>
      <c r="J237" s="69"/>
    </row>
    <row r="238" spans="1:10" ht="12.75" customHeight="1">
      <c r="A238" s="46" t="s">
        <v>1093</v>
      </c>
      <c r="B238" s="46" t="s">
        <v>329</v>
      </c>
      <c r="C238" s="46" t="s">
        <v>330</v>
      </c>
      <c r="D238" s="46" t="s">
        <v>1089</v>
      </c>
      <c r="E238" s="257">
        <v>40240.681250000001</v>
      </c>
      <c r="F238" s="257">
        <v>40242.682638888888</v>
      </c>
      <c r="G238" s="205">
        <f t="shared" si="4"/>
        <v>2.0013888888861402</v>
      </c>
      <c r="H238" s="69"/>
      <c r="I238" s="69"/>
      <c r="J238" s="69"/>
    </row>
    <row r="239" spans="1:10" ht="12.75" customHeight="1">
      <c r="A239" s="46" t="s">
        <v>1093</v>
      </c>
      <c r="B239" s="46" t="s">
        <v>329</v>
      </c>
      <c r="C239" s="46" t="s">
        <v>330</v>
      </c>
      <c r="D239" s="46" t="s">
        <v>1089</v>
      </c>
      <c r="E239" s="257">
        <v>40248.684027777781</v>
      </c>
      <c r="F239" s="257">
        <v>40253.686111111114</v>
      </c>
      <c r="G239" s="205">
        <f t="shared" si="4"/>
        <v>5.0020833333328483</v>
      </c>
      <c r="H239" s="69"/>
      <c r="I239" s="69"/>
      <c r="J239" s="69"/>
    </row>
    <row r="240" spans="1:10" ht="12.75" customHeight="1">
      <c r="A240" s="46" t="s">
        <v>1093</v>
      </c>
      <c r="B240" s="46" t="s">
        <v>329</v>
      </c>
      <c r="C240" s="46" t="s">
        <v>330</v>
      </c>
      <c r="D240" s="46" t="s">
        <v>1089</v>
      </c>
      <c r="E240" s="257">
        <v>40255.688194444447</v>
      </c>
      <c r="F240" s="257">
        <v>40260.688888888886</v>
      </c>
      <c r="G240" s="205">
        <f t="shared" si="4"/>
        <v>5.0006944444394321</v>
      </c>
      <c r="H240" s="69"/>
      <c r="I240" s="69"/>
      <c r="J240" s="69"/>
    </row>
    <row r="241" spans="1:10" ht="12.75" customHeight="1">
      <c r="A241" s="46" t="s">
        <v>1093</v>
      </c>
      <c r="B241" s="46" t="s">
        <v>329</v>
      </c>
      <c r="C241" s="46" t="s">
        <v>330</v>
      </c>
      <c r="D241" s="46" t="s">
        <v>1089</v>
      </c>
      <c r="E241" s="257">
        <v>40261.689583333333</v>
      </c>
      <c r="F241" s="257">
        <v>40264.697916666664</v>
      </c>
      <c r="G241" s="205">
        <f t="shared" si="4"/>
        <v>3.0083333333313931</v>
      </c>
      <c r="H241" s="69"/>
      <c r="I241" s="69"/>
      <c r="J241" s="69"/>
    </row>
    <row r="242" spans="1:10" ht="12.75" customHeight="1">
      <c r="A242" s="46" t="s">
        <v>1093</v>
      </c>
      <c r="B242" s="46" t="s">
        <v>329</v>
      </c>
      <c r="C242" s="46" t="s">
        <v>330</v>
      </c>
      <c r="D242" s="46" t="s">
        <v>1089</v>
      </c>
      <c r="E242" s="257">
        <v>40270.70208333333</v>
      </c>
      <c r="F242" s="257">
        <v>40278.70416666667</v>
      </c>
      <c r="G242" s="205">
        <f t="shared" si="4"/>
        <v>8.0020833333401242</v>
      </c>
      <c r="H242" s="69"/>
      <c r="I242" s="69"/>
      <c r="J242" s="69"/>
    </row>
    <row r="243" spans="1:10" ht="12.75" customHeight="1">
      <c r="A243" s="46" t="s">
        <v>1093</v>
      </c>
      <c r="B243" s="46" t="s">
        <v>329</v>
      </c>
      <c r="C243" s="46" t="s">
        <v>330</v>
      </c>
      <c r="D243" s="46" t="s">
        <v>1089</v>
      </c>
      <c r="E243" s="257">
        <v>40285.706944444442</v>
      </c>
      <c r="F243" s="257">
        <v>40290.711111111108</v>
      </c>
      <c r="G243" s="205">
        <f t="shared" ref="G243:G282" si="5">F243-E243</f>
        <v>5.0041666666656965</v>
      </c>
      <c r="H243" s="69"/>
      <c r="I243" s="69"/>
      <c r="J243" s="69"/>
    </row>
    <row r="244" spans="1:10" ht="12.75" customHeight="1">
      <c r="A244" s="46" t="s">
        <v>1093</v>
      </c>
      <c r="B244" s="46" t="s">
        <v>329</v>
      </c>
      <c r="C244" s="46" t="s">
        <v>330</v>
      </c>
      <c r="D244" s="46" t="s">
        <v>1089</v>
      </c>
      <c r="E244" s="257">
        <v>40295.347916666666</v>
      </c>
      <c r="F244" s="257">
        <v>40296.35</v>
      </c>
      <c r="G244" s="205">
        <f t="shared" si="5"/>
        <v>1.0020833333328483</v>
      </c>
      <c r="H244" s="69"/>
      <c r="I244" s="69"/>
      <c r="J244" s="69"/>
    </row>
    <row r="245" spans="1:10" ht="12.75" customHeight="1">
      <c r="A245" s="46" t="s">
        <v>1093</v>
      </c>
      <c r="B245" s="46" t="s">
        <v>329</v>
      </c>
      <c r="C245" s="46" t="s">
        <v>330</v>
      </c>
      <c r="D245" s="46" t="s">
        <v>1089</v>
      </c>
      <c r="E245" s="257">
        <v>40302.354861111111</v>
      </c>
      <c r="F245" s="257">
        <v>40304.355555555558</v>
      </c>
      <c r="G245" s="205">
        <f t="shared" si="5"/>
        <v>2.0006944444467081</v>
      </c>
      <c r="H245" s="69"/>
      <c r="I245" s="69"/>
      <c r="J245" s="69"/>
    </row>
    <row r="246" spans="1:10" ht="12.75" customHeight="1">
      <c r="A246" s="46" t="s">
        <v>1093</v>
      </c>
      <c r="B246" s="46" t="s">
        <v>329</v>
      </c>
      <c r="C246" s="46" t="s">
        <v>330</v>
      </c>
      <c r="D246" s="46" t="s">
        <v>1089</v>
      </c>
      <c r="E246" s="257">
        <v>40305.356249999997</v>
      </c>
      <c r="F246" s="257">
        <v>40309.356944444444</v>
      </c>
      <c r="G246" s="205">
        <f t="shared" si="5"/>
        <v>4.0006944444467081</v>
      </c>
      <c r="H246" s="69"/>
      <c r="I246" s="69"/>
      <c r="J246" s="69"/>
    </row>
    <row r="247" spans="1:10" ht="12.75" customHeight="1">
      <c r="A247" s="46" t="s">
        <v>1093</v>
      </c>
      <c r="B247" s="46" t="s">
        <v>329</v>
      </c>
      <c r="C247" s="46" t="s">
        <v>330</v>
      </c>
      <c r="D247" s="46" t="s">
        <v>1089</v>
      </c>
      <c r="E247" s="257">
        <v>40320.364583333336</v>
      </c>
      <c r="F247" s="257">
        <v>40324.365277777775</v>
      </c>
      <c r="G247" s="205">
        <f t="shared" si="5"/>
        <v>4.0006944444394321</v>
      </c>
      <c r="H247" s="69"/>
      <c r="I247" s="69"/>
      <c r="J247" s="69"/>
    </row>
    <row r="248" spans="1:10" ht="12.75" customHeight="1">
      <c r="A248" s="46" t="s">
        <v>1093</v>
      </c>
      <c r="B248" s="46" t="s">
        <v>329</v>
      </c>
      <c r="C248" s="46" t="s">
        <v>330</v>
      </c>
      <c r="D248" s="46" t="s">
        <v>1089</v>
      </c>
      <c r="E248" s="257">
        <v>40327.367361111108</v>
      </c>
      <c r="F248" s="257">
        <v>40337.371527777781</v>
      </c>
      <c r="G248" s="205">
        <f t="shared" si="5"/>
        <v>10.004166666672972</v>
      </c>
      <c r="H248" s="69"/>
      <c r="I248" s="69"/>
      <c r="J248" s="69"/>
    </row>
    <row r="249" spans="1:10" ht="12.75" customHeight="1">
      <c r="A249" s="46" t="s">
        <v>1093</v>
      </c>
      <c r="B249" s="46" t="s">
        <v>329</v>
      </c>
      <c r="C249" s="46" t="s">
        <v>330</v>
      </c>
      <c r="D249" s="46" t="s">
        <v>1089</v>
      </c>
      <c r="E249" s="257">
        <v>40346.378472222219</v>
      </c>
      <c r="F249" s="257">
        <v>40347.379166666666</v>
      </c>
      <c r="G249" s="205">
        <v>2</v>
      </c>
      <c r="H249" s="69"/>
      <c r="I249" s="69"/>
      <c r="J249" s="69"/>
    </row>
    <row r="250" spans="1:10" ht="12.75" customHeight="1">
      <c r="A250" s="46" t="s">
        <v>1093</v>
      </c>
      <c r="B250" s="46" t="s">
        <v>329</v>
      </c>
      <c r="C250" s="46" t="s">
        <v>330</v>
      </c>
      <c r="D250" s="46" t="s">
        <v>1089</v>
      </c>
      <c r="E250" s="257">
        <v>40373.632638888892</v>
      </c>
      <c r="F250" s="257">
        <v>40374.633333333331</v>
      </c>
      <c r="G250" s="205">
        <f t="shared" si="5"/>
        <v>1.0006944444394321</v>
      </c>
      <c r="H250" s="69"/>
      <c r="I250" s="69"/>
      <c r="J250" s="69"/>
    </row>
    <row r="251" spans="1:10" ht="12.75" customHeight="1">
      <c r="A251" s="46" t="s">
        <v>1093</v>
      </c>
      <c r="B251" s="46" t="s">
        <v>329</v>
      </c>
      <c r="C251" s="46" t="s">
        <v>330</v>
      </c>
      <c r="D251" s="46" t="s">
        <v>1089</v>
      </c>
      <c r="E251" s="257">
        <v>40467.704861111109</v>
      </c>
      <c r="F251" s="257">
        <v>40481.723611111112</v>
      </c>
      <c r="G251" s="205">
        <f t="shared" si="5"/>
        <v>14.01875000000291</v>
      </c>
      <c r="H251" s="69"/>
      <c r="I251" s="69"/>
      <c r="J251" s="69"/>
    </row>
    <row r="252" spans="1:10" ht="12.75" customHeight="1">
      <c r="A252" s="46" t="s">
        <v>1093</v>
      </c>
      <c r="B252" s="46" t="s">
        <v>329</v>
      </c>
      <c r="C252" s="46" t="s">
        <v>330</v>
      </c>
      <c r="D252" s="46" t="s">
        <v>1089</v>
      </c>
      <c r="E252" s="257">
        <v>40484.330555555556</v>
      </c>
      <c r="F252" s="257">
        <v>40543</v>
      </c>
      <c r="G252" s="205">
        <f t="shared" si="5"/>
        <v>58.669444444443798</v>
      </c>
      <c r="H252" s="69"/>
      <c r="I252" s="69"/>
      <c r="J252" s="69"/>
    </row>
    <row r="253" spans="1:10" ht="12.75" customHeight="1">
      <c r="A253" s="46" t="s">
        <v>1093</v>
      </c>
      <c r="B253" s="46" t="s">
        <v>331</v>
      </c>
      <c r="C253" s="46" t="s">
        <v>332</v>
      </c>
      <c r="D253" s="46" t="s">
        <v>1089</v>
      </c>
      <c r="E253" s="257">
        <v>40179.542361111111</v>
      </c>
      <c r="F253" s="257">
        <v>40183.569444444445</v>
      </c>
      <c r="G253" s="205">
        <f t="shared" si="5"/>
        <v>4.0270833333343035</v>
      </c>
      <c r="H253" s="69"/>
      <c r="I253" s="69"/>
      <c r="J253" s="69"/>
    </row>
    <row r="254" spans="1:10" ht="12.75" customHeight="1">
      <c r="A254" s="46" t="s">
        <v>1093</v>
      </c>
      <c r="B254" s="46" t="s">
        <v>331</v>
      </c>
      <c r="C254" s="46" t="s">
        <v>332</v>
      </c>
      <c r="D254" s="46" t="s">
        <v>1089</v>
      </c>
      <c r="E254" s="257">
        <v>40184.570833333331</v>
      </c>
      <c r="F254" s="257">
        <v>40185.572916666664</v>
      </c>
      <c r="G254" s="205">
        <f t="shared" si="5"/>
        <v>1.0020833333328483</v>
      </c>
      <c r="H254" s="69"/>
      <c r="I254" s="69"/>
      <c r="J254" s="69"/>
    </row>
    <row r="255" spans="1:10" ht="12.75" customHeight="1">
      <c r="A255" s="46" t="s">
        <v>1093</v>
      </c>
      <c r="B255" s="46" t="s">
        <v>331</v>
      </c>
      <c r="C255" s="46" t="s">
        <v>332</v>
      </c>
      <c r="D255" s="46" t="s">
        <v>1089</v>
      </c>
      <c r="E255" s="257">
        <v>40190.577777777777</v>
      </c>
      <c r="F255" s="257">
        <v>40211.57916666667</v>
      </c>
      <c r="G255" s="205">
        <f t="shared" si="5"/>
        <v>21.001388888893416</v>
      </c>
      <c r="H255" s="69"/>
      <c r="I255" s="69"/>
      <c r="J255" s="69"/>
    </row>
    <row r="256" spans="1:10" ht="12.75" customHeight="1">
      <c r="A256" s="46" t="s">
        <v>1093</v>
      </c>
      <c r="B256" s="46" t="s">
        <v>331</v>
      </c>
      <c r="C256" s="46" t="s">
        <v>332</v>
      </c>
      <c r="D256" s="46" t="s">
        <v>1089</v>
      </c>
      <c r="E256" s="257">
        <v>40212.580555555556</v>
      </c>
      <c r="F256" s="257">
        <v>40225.618055555555</v>
      </c>
      <c r="G256" s="205">
        <f t="shared" si="5"/>
        <v>13.037499999998545</v>
      </c>
      <c r="H256" s="69"/>
      <c r="I256" s="69"/>
      <c r="J256" s="69"/>
    </row>
    <row r="257" spans="1:10" ht="12.75" customHeight="1">
      <c r="A257" s="46" t="s">
        <v>1093</v>
      </c>
      <c r="B257" s="46" t="s">
        <v>331</v>
      </c>
      <c r="C257" s="46" t="s">
        <v>332</v>
      </c>
      <c r="D257" s="46" t="s">
        <v>1089</v>
      </c>
      <c r="E257" s="257">
        <v>40226.62222222222</v>
      </c>
      <c r="F257" s="257">
        <v>40227.65347222222</v>
      </c>
      <c r="G257" s="205">
        <f t="shared" si="5"/>
        <v>1.03125</v>
      </c>
      <c r="H257" s="69"/>
      <c r="I257" s="69"/>
      <c r="J257" s="69"/>
    </row>
    <row r="258" spans="1:10" ht="12.75" customHeight="1">
      <c r="A258" s="46" t="s">
        <v>1093</v>
      </c>
      <c r="B258" s="46" t="s">
        <v>331</v>
      </c>
      <c r="C258" s="46" t="s">
        <v>332</v>
      </c>
      <c r="D258" s="46" t="s">
        <v>1089</v>
      </c>
      <c r="E258" s="257">
        <v>40229.669444444444</v>
      </c>
      <c r="F258" s="257">
        <v>40232.67083333333</v>
      </c>
      <c r="G258" s="205">
        <f t="shared" si="5"/>
        <v>3.0013888888861402</v>
      </c>
      <c r="H258" s="69"/>
      <c r="I258" s="69"/>
      <c r="J258" s="69"/>
    </row>
    <row r="259" spans="1:10" ht="12.75" customHeight="1">
      <c r="A259" s="46" t="s">
        <v>1093</v>
      </c>
      <c r="B259" s="46" t="s">
        <v>331</v>
      </c>
      <c r="C259" s="46" t="s">
        <v>332</v>
      </c>
      <c r="D259" s="46" t="s">
        <v>1089</v>
      </c>
      <c r="E259" s="257">
        <v>40233.671527777777</v>
      </c>
      <c r="F259" s="257">
        <v>40234.672222222223</v>
      </c>
      <c r="G259" s="205">
        <f t="shared" si="5"/>
        <v>1.0006944444467081</v>
      </c>
      <c r="H259" s="69"/>
      <c r="I259" s="69"/>
      <c r="J259" s="69"/>
    </row>
    <row r="260" spans="1:10" ht="12.75" customHeight="1">
      <c r="A260" s="46" t="s">
        <v>1093</v>
      </c>
      <c r="B260" s="46" t="s">
        <v>331</v>
      </c>
      <c r="C260" s="46" t="s">
        <v>332</v>
      </c>
      <c r="D260" s="46" t="s">
        <v>1089</v>
      </c>
      <c r="E260" s="257">
        <v>40236.678472222222</v>
      </c>
      <c r="F260" s="257">
        <v>40239.679861111108</v>
      </c>
      <c r="G260" s="205">
        <f t="shared" si="5"/>
        <v>3.0013888888861402</v>
      </c>
      <c r="H260" s="69"/>
      <c r="I260" s="69"/>
      <c r="J260" s="69"/>
    </row>
    <row r="261" spans="1:10" ht="12.75" customHeight="1">
      <c r="A261" s="46" t="s">
        <v>1093</v>
      </c>
      <c r="B261" s="46" t="s">
        <v>331</v>
      </c>
      <c r="C261" s="46" t="s">
        <v>332</v>
      </c>
      <c r="D261" s="46" t="s">
        <v>1089</v>
      </c>
      <c r="E261" s="257">
        <v>40248.68472222222</v>
      </c>
      <c r="F261" s="257">
        <v>40253.686111111114</v>
      </c>
      <c r="G261" s="205">
        <f t="shared" si="5"/>
        <v>5.0013888888934162</v>
      </c>
      <c r="H261" s="69"/>
      <c r="I261" s="69"/>
      <c r="J261" s="69"/>
    </row>
    <row r="262" spans="1:10" ht="12.75" customHeight="1">
      <c r="A262" s="46" t="s">
        <v>1093</v>
      </c>
      <c r="B262" s="46" t="s">
        <v>331</v>
      </c>
      <c r="C262" s="46" t="s">
        <v>332</v>
      </c>
      <c r="D262" s="46" t="s">
        <v>1089</v>
      </c>
      <c r="E262" s="257">
        <v>40255.688194444447</v>
      </c>
      <c r="F262" s="257">
        <v>40261.689583333333</v>
      </c>
      <c r="G262" s="205">
        <f t="shared" si="5"/>
        <v>6.0013888888861402</v>
      </c>
      <c r="H262" s="69"/>
      <c r="I262" s="69"/>
      <c r="J262" s="69"/>
    </row>
    <row r="263" spans="1:10" ht="12.75" customHeight="1">
      <c r="A263" s="46" t="s">
        <v>1093</v>
      </c>
      <c r="B263" s="46" t="s">
        <v>331</v>
      </c>
      <c r="C263" s="46" t="s">
        <v>332</v>
      </c>
      <c r="D263" s="46" t="s">
        <v>1089</v>
      </c>
      <c r="E263" s="257">
        <v>40262.695833333331</v>
      </c>
      <c r="F263" s="257">
        <v>40543</v>
      </c>
      <c r="G263" s="205">
        <f t="shared" si="5"/>
        <v>280.30416666666861</v>
      </c>
      <c r="H263" s="69"/>
      <c r="I263" s="69"/>
      <c r="J263" s="69"/>
    </row>
    <row r="264" spans="1:10" ht="12.75" customHeight="1">
      <c r="A264" s="46" t="s">
        <v>1093</v>
      </c>
      <c r="B264" s="46" t="s">
        <v>335</v>
      </c>
      <c r="C264" s="46" t="s">
        <v>336</v>
      </c>
      <c r="D264" s="46" t="s">
        <v>1089</v>
      </c>
      <c r="E264" s="257">
        <v>40238.648611111108</v>
      </c>
      <c r="F264" s="257">
        <v>40266.313194444447</v>
      </c>
      <c r="G264" s="205">
        <f t="shared" si="5"/>
        <v>27.664583333338669</v>
      </c>
      <c r="H264" s="69"/>
      <c r="I264" s="69"/>
      <c r="J264" s="69"/>
    </row>
    <row r="265" spans="1:10" ht="12.75" customHeight="1">
      <c r="A265" s="46" t="s">
        <v>1093</v>
      </c>
      <c r="B265" s="46" t="s">
        <v>337</v>
      </c>
      <c r="C265" s="46" t="s">
        <v>338</v>
      </c>
      <c r="D265" s="46" t="s">
        <v>1089</v>
      </c>
      <c r="E265" s="257">
        <v>40351.381249999999</v>
      </c>
      <c r="F265" s="257">
        <v>40352.393055555556</v>
      </c>
      <c r="G265" s="205">
        <f t="shared" si="5"/>
        <v>1.0118055555576575</v>
      </c>
      <c r="H265" s="69"/>
      <c r="I265" s="69"/>
      <c r="J265" s="69"/>
    </row>
    <row r="266" spans="1:10" ht="12.75" customHeight="1">
      <c r="A266" s="46" t="s">
        <v>1093</v>
      </c>
      <c r="B266" s="46" t="s">
        <v>337</v>
      </c>
      <c r="C266" s="46" t="s">
        <v>338</v>
      </c>
      <c r="D266" s="46" t="s">
        <v>1089</v>
      </c>
      <c r="E266" s="257">
        <v>40372.631944444445</v>
      </c>
      <c r="F266" s="257">
        <v>40373.633333333331</v>
      </c>
      <c r="G266" s="205">
        <f t="shared" si="5"/>
        <v>1.0013888888861402</v>
      </c>
      <c r="H266" s="69"/>
      <c r="I266" s="69"/>
      <c r="J266" s="69"/>
    </row>
    <row r="267" spans="1:10" ht="12.75" customHeight="1">
      <c r="A267" s="46" t="s">
        <v>1093</v>
      </c>
      <c r="B267" s="46" t="s">
        <v>337</v>
      </c>
      <c r="C267" s="46" t="s">
        <v>338</v>
      </c>
      <c r="D267" s="46" t="s">
        <v>1089</v>
      </c>
      <c r="E267" s="257">
        <v>40448.45416666667</v>
      </c>
      <c r="F267" s="257">
        <v>40450.456250000003</v>
      </c>
      <c r="G267" s="205">
        <f t="shared" si="5"/>
        <v>2.0020833333328483</v>
      </c>
      <c r="H267" s="69"/>
      <c r="I267" s="69"/>
      <c r="J267" s="69"/>
    </row>
    <row r="268" spans="1:10" ht="12.75" customHeight="1">
      <c r="A268" s="46" t="s">
        <v>1093</v>
      </c>
      <c r="B268" s="46" t="s">
        <v>337</v>
      </c>
      <c r="C268" s="46" t="s">
        <v>338</v>
      </c>
      <c r="D268" s="46" t="s">
        <v>1089</v>
      </c>
      <c r="E268" s="257">
        <v>40456.700694444444</v>
      </c>
      <c r="F268" s="257">
        <v>40464.703472222223</v>
      </c>
      <c r="G268" s="205">
        <f t="shared" si="5"/>
        <v>8.0027777777795563</v>
      </c>
      <c r="H268" s="69"/>
      <c r="I268" s="69"/>
      <c r="J268" s="69"/>
    </row>
    <row r="269" spans="1:10" ht="12.75" customHeight="1">
      <c r="A269" s="46" t="s">
        <v>1093</v>
      </c>
      <c r="B269" s="46" t="s">
        <v>337</v>
      </c>
      <c r="C269" s="46" t="s">
        <v>338</v>
      </c>
      <c r="D269" s="46" t="s">
        <v>1089</v>
      </c>
      <c r="E269" s="257">
        <v>40470.708333333336</v>
      </c>
      <c r="F269" s="257">
        <v>40481.723611111112</v>
      </c>
      <c r="G269" s="205">
        <f t="shared" si="5"/>
        <v>11.015277777776646</v>
      </c>
      <c r="H269" s="69"/>
      <c r="I269" s="69"/>
      <c r="J269" s="69"/>
    </row>
    <row r="270" spans="1:10" ht="12.75" customHeight="1">
      <c r="A270" s="46" t="s">
        <v>1093</v>
      </c>
      <c r="B270" s="46" t="s">
        <v>337</v>
      </c>
      <c r="C270" s="46" t="s">
        <v>338</v>
      </c>
      <c r="D270" s="46" t="s">
        <v>1089</v>
      </c>
      <c r="E270" s="257">
        <v>40483.545138888891</v>
      </c>
      <c r="F270" s="257">
        <v>40485.546527777777</v>
      </c>
      <c r="G270" s="205">
        <f t="shared" si="5"/>
        <v>2.0013888888861402</v>
      </c>
      <c r="H270" s="69"/>
      <c r="I270" s="69"/>
      <c r="J270" s="69"/>
    </row>
    <row r="271" spans="1:10" ht="12.75" customHeight="1">
      <c r="A271" s="46" t="s">
        <v>1093</v>
      </c>
      <c r="B271" s="46" t="s">
        <v>337</v>
      </c>
      <c r="C271" s="46" t="s">
        <v>338</v>
      </c>
      <c r="D271" s="46" t="s">
        <v>1089</v>
      </c>
      <c r="E271" s="257">
        <v>40490.549305555556</v>
      </c>
      <c r="F271" s="257">
        <v>40511.560416666667</v>
      </c>
      <c r="G271" s="205">
        <f t="shared" si="5"/>
        <v>21.011111111110949</v>
      </c>
      <c r="H271" s="69"/>
      <c r="I271" s="69"/>
      <c r="J271" s="69"/>
    </row>
    <row r="272" spans="1:10" ht="12.75" customHeight="1">
      <c r="A272" s="46" t="s">
        <v>1093</v>
      </c>
      <c r="B272" s="46" t="s">
        <v>337</v>
      </c>
      <c r="C272" s="46" t="s">
        <v>338</v>
      </c>
      <c r="D272" s="46" t="s">
        <v>1089</v>
      </c>
      <c r="E272" s="257">
        <v>40518.564583333333</v>
      </c>
      <c r="F272" s="257">
        <v>40525.571527777778</v>
      </c>
      <c r="G272" s="205">
        <f t="shared" si="5"/>
        <v>7.0069444444452529</v>
      </c>
      <c r="H272" s="69"/>
      <c r="I272" s="69"/>
      <c r="J272" s="69"/>
    </row>
    <row r="273" spans="1:10" ht="12.75" customHeight="1">
      <c r="A273" s="46" t="s">
        <v>1093</v>
      </c>
      <c r="B273" s="46" t="s">
        <v>339</v>
      </c>
      <c r="C273" s="46" t="s">
        <v>340</v>
      </c>
      <c r="D273" s="46" t="s">
        <v>1089</v>
      </c>
      <c r="E273" s="257">
        <v>40203.61041666667</v>
      </c>
      <c r="F273" s="257">
        <v>40210.5</v>
      </c>
      <c r="G273" s="205">
        <f t="shared" si="5"/>
        <v>6.8895833333299379</v>
      </c>
      <c r="H273" s="69"/>
      <c r="I273" s="69"/>
      <c r="J273" s="69"/>
    </row>
    <row r="274" spans="1:10" ht="12.75" customHeight="1">
      <c r="A274" s="46" t="s">
        <v>1093</v>
      </c>
      <c r="B274" s="46" t="s">
        <v>339</v>
      </c>
      <c r="C274" s="46" t="s">
        <v>340</v>
      </c>
      <c r="D274" s="46" t="s">
        <v>1089</v>
      </c>
      <c r="E274" s="257">
        <v>40273.349305555559</v>
      </c>
      <c r="F274" s="257">
        <v>40294.356944444444</v>
      </c>
      <c r="G274" s="205">
        <f t="shared" si="5"/>
        <v>21.007638888884685</v>
      </c>
      <c r="H274" s="69"/>
      <c r="I274" s="69"/>
      <c r="J274" s="69"/>
    </row>
    <row r="275" spans="1:10" ht="12.75" customHeight="1">
      <c r="A275" s="46" t="s">
        <v>1093</v>
      </c>
      <c r="B275" s="46" t="s">
        <v>339</v>
      </c>
      <c r="C275" s="46" t="s">
        <v>340</v>
      </c>
      <c r="D275" s="46" t="s">
        <v>1089</v>
      </c>
      <c r="E275" s="257">
        <v>40315.375</v>
      </c>
      <c r="F275" s="257">
        <v>40350.429861111108</v>
      </c>
      <c r="G275" s="205">
        <f t="shared" si="5"/>
        <v>35.054861111108039</v>
      </c>
      <c r="H275" s="69"/>
      <c r="I275" s="69"/>
      <c r="J275" s="69"/>
    </row>
    <row r="276" spans="1:10" ht="12.75" customHeight="1">
      <c r="A276" s="46" t="s">
        <v>1093</v>
      </c>
      <c r="B276" s="46" t="s">
        <v>339</v>
      </c>
      <c r="C276" s="46" t="s">
        <v>340</v>
      </c>
      <c r="D276" s="46" t="s">
        <v>1089</v>
      </c>
      <c r="E276" s="257">
        <v>40350.430555555555</v>
      </c>
      <c r="F276" s="257">
        <v>40385.44027777778</v>
      </c>
      <c r="G276" s="205">
        <f t="shared" si="5"/>
        <v>35.009722222224809</v>
      </c>
      <c r="H276" s="69"/>
      <c r="I276" s="69"/>
      <c r="J276" s="69"/>
    </row>
    <row r="277" spans="1:10" ht="12.75" customHeight="1">
      <c r="A277" s="46" t="s">
        <v>1093</v>
      </c>
      <c r="B277" s="46" t="s">
        <v>339</v>
      </c>
      <c r="C277" s="46" t="s">
        <v>340</v>
      </c>
      <c r="D277" s="46" t="s">
        <v>1089</v>
      </c>
      <c r="E277" s="257">
        <v>40385.44027777778</v>
      </c>
      <c r="F277" s="257">
        <v>40399.444444444445</v>
      </c>
      <c r="G277" s="205">
        <f t="shared" si="5"/>
        <v>14.004166666665697</v>
      </c>
      <c r="H277" s="69"/>
      <c r="I277" s="69"/>
      <c r="J277" s="69"/>
    </row>
    <row r="278" spans="1:10" ht="12.75" customHeight="1">
      <c r="A278" s="46" t="s">
        <v>1093</v>
      </c>
      <c r="B278" s="46" t="s">
        <v>339</v>
      </c>
      <c r="C278" s="46" t="s">
        <v>340</v>
      </c>
      <c r="D278" s="46" t="s">
        <v>1089</v>
      </c>
      <c r="E278" s="257">
        <v>40399.444444444445</v>
      </c>
      <c r="F278" s="257">
        <v>40428.447222222225</v>
      </c>
      <c r="G278" s="205">
        <f t="shared" si="5"/>
        <v>29.002777777779556</v>
      </c>
      <c r="H278" s="69"/>
      <c r="I278" s="69"/>
      <c r="J278" s="69"/>
    </row>
    <row r="279" spans="1:10" ht="12.75" customHeight="1">
      <c r="A279" s="46" t="s">
        <v>1093</v>
      </c>
      <c r="B279" s="46" t="s">
        <v>339</v>
      </c>
      <c r="C279" s="46" t="s">
        <v>340</v>
      </c>
      <c r="D279" s="46" t="s">
        <v>1089</v>
      </c>
      <c r="E279" s="257">
        <v>40455.459027777775</v>
      </c>
      <c r="F279" s="257">
        <v>40483.545138888891</v>
      </c>
      <c r="G279" s="205">
        <f t="shared" si="5"/>
        <v>28.086111111115315</v>
      </c>
      <c r="H279" s="69"/>
      <c r="I279" s="69"/>
      <c r="J279" s="69"/>
    </row>
    <row r="280" spans="1:10" ht="12.75" customHeight="1">
      <c r="A280" s="46" t="s">
        <v>1093</v>
      </c>
      <c r="B280" s="46" t="s">
        <v>339</v>
      </c>
      <c r="C280" s="46" t="s">
        <v>340</v>
      </c>
      <c r="D280" s="46" t="s">
        <v>1089</v>
      </c>
      <c r="E280" s="257">
        <v>40490.54791666667</v>
      </c>
      <c r="F280" s="257">
        <v>40511.560416666667</v>
      </c>
      <c r="G280" s="205">
        <f t="shared" si="5"/>
        <v>21.01249999999709</v>
      </c>
      <c r="H280" s="69"/>
      <c r="I280" s="69"/>
      <c r="J280" s="69"/>
    </row>
    <row r="281" spans="1:10" ht="12.75" customHeight="1">
      <c r="A281" s="46" t="s">
        <v>1093</v>
      </c>
      <c r="B281" s="46" t="s">
        <v>339</v>
      </c>
      <c r="C281" s="46" t="s">
        <v>340</v>
      </c>
      <c r="D281" s="46" t="s">
        <v>1089</v>
      </c>
      <c r="E281" s="257">
        <v>40518.564583333333</v>
      </c>
      <c r="F281" s="257">
        <v>40525.570833333331</v>
      </c>
      <c r="G281" s="205">
        <v>8</v>
      </c>
      <c r="H281" s="69"/>
      <c r="I281" s="69"/>
      <c r="J281" s="69"/>
    </row>
    <row r="282" spans="1:10" ht="12.75" customHeight="1">
      <c r="A282" s="206" t="s">
        <v>1093</v>
      </c>
      <c r="B282" s="206" t="s">
        <v>339</v>
      </c>
      <c r="C282" s="206" t="s">
        <v>340</v>
      </c>
      <c r="D282" s="206" t="s">
        <v>1089</v>
      </c>
      <c r="E282" s="258">
        <v>40525.571527777778</v>
      </c>
      <c r="F282" s="258">
        <v>40543</v>
      </c>
      <c r="G282" s="207">
        <f t="shared" si="5"/>
        <v>17.428472222221899</v>
      </c>
      <c r="H282" s="70"/>
      <c r="I282" s="70"/>
      <c r="J282" s="70"/>
    </row>
    <row r="283" spans="1:10" ht="12.75" customHeight="1">
      <c r="A283" s="32"/>
      <c r="B283" s="59">
        <f>SUM(IF(FREQUENCY(MATCH(B41:B282,B41:B282,0),MATCH(B41:B282,B41:B282,0))&gt;0,1))</f>
        <v>22</v>
      </c>
      <c r="C283" s="59"/>
      <c r="D283" s="28">
        <f>COUNTA(D41:D282)</f>
        <v>242</v>
      </c>
      <c r="E283" s="28"/>
      <c r="F283" s="28"/>
      <c r="G283" s="179">
        <f>SUM(G41:G282)</f>
        <v>2381.0256944443681</v>
      </c>
      <c r="H283" s="32"/>
      <c r="I283" s="52"/>
      <c r="J283" s="52"/>
    </row>
    <row r="284" spans="1:10" ht="12.75" customHeight="1">
      <c r="A284" s="32"/>
      <c r="B284" s="32"/>
      <c r="C284" s="32"/>
      <c r="D284" s="32"/>
      <c r="E284" s="32"/>
      <c r="F284" s="32"/>
      <c r="G284" s="32"/>
      <c r="H284" s="32"/>
      <c r="I284" s="52"/>
      <c r="J284" s="52"/>
    </row>
    <row r="285" spans="1:10" ht="12.75" customHeight="1">
      <c r="A285" s="69" t="s">
        <v>343</v>
      </c>
      <c r="B285" s="69" t="s">
        <v>344</v>
      </c>
      <c r="C285" s="69" t="s">
        <v>345</v>
      </c>
      <c r="D285" s="69" t="s">
        <v>36</v>
      </c>
      <c r="E285" s="71">
        <v>40471</v>
      </c>
      <c r="F285" s="71">
        <v>40478</v>
      </c>
      <c r="G285" s="69">
        <v>8</v>
      </c>
      <c r="H285" s="69" t="s">
        <v>12</v>
      </c>
      <c r="I285" s="69" t="s">
        <v>35</v>
      </c>
      <c r="J285" s="69" t="s">
        <v>24</v>
      </c>
    </row>
    <row r="286" spans="1:10" ht="12.75" customHeight="1">
      <c r="A286" s="69" t="s">
        <v>343</v>
      </c>
      <c r="B286" s="69" t="s">
        <v>348</v>
      </c>
      <c r="C286" s="69" t="s">
        <v>349</v>
      </c>
      <c r="D286" s="69" t="s">
        <v>36</v>
      </c>
      <c r="E286" s="71">
        <v>40296</v>
      </c>
      <c r="F286" s="71">
        <v>40303</v>
      </c>
      <c r="G286" s="69">
        <v>8</v>
      </c>
      <c r="H286" s="69" t="s">
        <v>12</v>
      </c>
      <c r="I286" s="69" t="s">
        <v>1036</v>
      </c>
      <c r="J286" s="69" t="s">
        <v>24</v>
      </c>
    </row>
    <row r="287" spans="1:10" ht="12.75" customHeight="1">
      <c r="A287" s="69" t="s">
        <v>343</v>
      </c>
      <c r="B287" s="69" t="s">
        <v>348</v>
      </c>
      <c r="C287" s="69" t="s">
        <v>349</v>
      </c>
      <c r="D287" s="69" t="s">
        <v>36</v>
      </c>
      <c r="E287" s="71">
        <v>40380</v>
      </c>
      <c r="F287" s="71">
        <v>40387</v>
      </c>
      <c r="G287" s="69">
        <v>8</v>
      </c>
      <c r="H287" s="69" t="s">
        <v>12</v>
      </c>
      <c r="I287" s="69" t="s">
        <v>35</v>
      </c>
      <c r="J287" s="69" t="s">
        <v>24</v>
      </c>
    </row>
    <row r="288" spans="1:10" ht="12.75" customHeight="1">
      <c r="A288" s="69" t="s">
        <v>343</v>
      </c>
      <c r="B288" s="69" t="s">
        <v>352</v>
      </c>
      <c r="C288" s="69" t="s">
        <v>353</v>
      </c>
      <c r="D288" s="69" t="s">
        <v>36</v>
      </c>
      <c r="E288" s="71">
        <v>40288</v>
      </c>
      <c r="F288" s="71">
        <v>40295</v>
      </c>
      <c r="G288" s="69">
        <v>8</v>
      </c>
      <c r="H288" s="69" t="s">
        <v>12</v>
      </c>
      <c r="I288" s="69" t="s">
        <v>1036</v>
      </c>
      <c r="J288" s="69" t="s">
        <v>24</v>
      </c>
    </row>
    <row r="289" spans="1:10" ht="12.75" customHeight="1">
      <c r="A289" s="69" t="s">
        <v>343</v>
      </c>
      <c r="B289" s="69" t="s">
        <v>352</v>
      </c>
      <c r="C289" s="69" t="s">
        <v>353</v>
      </c>
      <c r="D289" s="69" t="s">
        <v>36</v>
      </c>
      <c r="E289" s="71">
        <v>40386</v>
      </c>
      <c r="F289" s="71">
        <v>40388</v>
      </c>
      <c r="G289" s="69">
        <v>3</v>
      </c>
      <c r="H289" s="69" t="s">
        <v>12</v>
      </c>
      <c r="I289" s="69" t="s">
        <v>1036</v>
      </c>
      <c r="J289" s="69" t="s">
        <v>24</v>
      </c>
    </row>
    <row r="290" spans="1:10" ht="12.75" customHeight="1">
      <c r="A290" s="69" t="s">
        <v>343</v>
      </c>
      <c r="B290" s="69" t="s">
        <v>354</v>
      </c>
      <c r="C290" s="69" t="s">
        <v>355</v>
      </c>
      <c r="D290" s="69" t="s">
        <v>36</v>
      </c>
      <c r="E290" s="71">
        <v>40415</v>
      </c>
      <c r="F290" s="71">
        <v>40422</v>
      </c>
      <c r="G290" s="69">
        <v>8</v>
      </c>
      <c r="H290" s="69" t="s">
        <v>12</v>
      </c>
      <c r="I290" s="69" t="s">
        <v>1037</v>
      </c>
      <c r="J290" s="69" t="s">
        <v>24</v>
      </c>
    </row>
    <row r="291" spans="1:10" ht="12.75" customHeight="1">
      <c r="A291" s="69" t="s">
        <v>343</v>
      </c>
      <c r="B291" s="69" t="s">
        <v>362</v>
      </c>
      <c r="C291" s="69" t="s">
        <v>363</v>
      </c>
      <c r="D291" s="69" t="s">
        <v>36</v>
      </c>
      <c r="E291" s="71">
        <v>40281</v>
      </c>
      <c r="F291" s="71">
        <v>40288</v>
      </c>
      <c r="G291" s="69">
        <v>8</v>
      </c>
      <c r="H291" s="69" t="s">
        <v>12</v>
      </c>
      <c r="I291" s="69" t="s">
        <v>35</v>
      </c>
      <c r="J291" s="69" t="s">
        <v>24</v>
      </c>
    </row>
    <row r="292" spans="1:10" ht="12.75" customHeight="1">
      <c r="A292" s="69" t="s">
        <v>343</v>
      </c>
      <c r="B292" s="69" t="s">
        <v>364</v>
      </c>
      <c r="C292" s="69" t="s">
        <v>365</v>
      </c>
      <c r="D292" s="69" t="s">
        <v>36</v>
      </c>
      <c r="E292" s="71">
        <v>40302</v>
      </c>
      <c r="F292" s="71">
        <v>40309</v>
      </c>
      <c r="G292" s="69">
        <v>8</v>
      </c>
      <c r="H292" s="69" t="s">
        <v>12</v>
      </c>
      <c r="I292" s="69" t="s">
        <v>35</v>
      </c>
      <c r="J292" s="69" t="s">
        <v>24</v>
      </c>
    </row>
    <row r="293" spans="1:10" ht="12.75" customHeight="1">
      <c r="A293" s="69" t="s">
        <v>343</v>
      </c>
      <c r="B293" s="69" t="s">
        <v>364</v>
      </c>
      <c r="C293" s="69" t="s">
        <v>365</v>
      </c>
      <c r="D293" s="69" t="s">
        <v>36</v>
      </c>
      <c r="E293" s="71">
        <v>40400</v>
      </c>
      <c r="F293" s="71">
        <v>40407</v>
      </c>
      <c r="G293" s="69">
        <v>8</v>
      </c>
      <c r="H293" s="69" t="s">
        <v>12</v>
      </c>
      <c r="I293" s="69" t="s">
        <v>35</v>
      </c>
      <c r="J293" s="69" t="s">
        <v>24</v>
      </c>
    </row>
    <row r="294" spans="1:10" ht="12.75" customHeight="1">
      <c r="A294" s="69" t="s">
        <v>343</v>
      </c>
      <c r="B294" s="69" t="s">
        <v>364</v>
      </c>
      <c r="C294" s="69" t="s">
        <v>365</v>
      </c>
      <c r="D294" s="69" t="s">
        <v>36</v>
      </c>
      <c r="E294" s="71">
        <v>40470</v>
      </c>
      <c r="F294" s="71">
        <v>40477</v>
      </c>
      <c r="G294" s="69">
        <v>8</v>
      </c>
      <c r="H294" s="69" t="s">
        <v>12</v>
      </c>
      <c r="I294" s="69" t="s">
        <v>35</v>
      </c>
      <c r="J294" s="69" t="s">
        <v>24</v>
      </c>
    </row>
    <row r="295" spans="1:10" ht="12.75" customHeight="1">
      <c r="A295" s="69" t="s">
        <v>343</v>
      </c>
      <c r="B295" s="69" t="s">
        <v>374</v>
      </c>
      <c r="C295" s="69" t="s">
        <v>375</v>
      </c>
      <c r="D295" s="69" t="s">
        <v>36</v>
      </c>
      <c r="E295" s="71">
        <v>40274</v>
      </c>
      <c r="F295" s="71">
        <v>40281</v>
      </c>
      <c r="G295" s="69">
        <v>8</v>
      </c>
      <c r="H295" s="69" t="s">
        <v>12</v>
      </c>
      <c r="I295" s="69" t="s">
        <v>1037</v>
      </c>
      <c r="J295" s="69" t="s">
        <v>24</v>
      </c>
    </row>
    <row r="296" spans="1:10" ht="12.75" customHeight="1">
      <c r="A296" s="69" t="s">
        <v>343</v>
      </c>
      <c r="B296" s="69" t="s">
        <v>374</v>
      </c>
      <c r="C296" s="69" t="s">
        <v>375</v>
      </c>
      <c r="D296" s="69" t="s">
        <v>36</v>
      </c>
      <c r="E296" s="71">
        <v>40281</v>
      </c>
      <c r="F296" s="71">
        <v>40288</v>
      </c>
      <c r="G296" s="69">
        <v>8</v>
      </c>
      <c r="H296" s="69" t="s">
        <v>12</v>
      </c>
      <c r="I296" s="69" t="s">
        <v>1036</v>
      </c>
      <c r="J296" s="69" t="s">
        <v>24</v>
      </c>
    </row>
    <row r="297" spans="1:10" ht="12.75" customHeight="1">
      <c r="A297" s="69" t="s">
        <v>343</v>
      </c>
      <c r="B297" s="69" t="s">
        <v>374</v>
      </c>
      <c r="C297" s="69" t="s">
        <v>375</v>
      </c>
      <c r="D297" s="69" t="s">
        <v>36</v>
      </c>
      <c r="E297" s="71">
        <v>40302</v>
      </c>
      <c r="F297" s="71">
        <v>40309</v>
      </c>
      <c r="G297" s="69">
        <v>8</v>
      </c>
      <c r="H297" s="69" t="s">
        <v>12</v>
      </c>
      <c r="I297" s="69" t="s">
        <v>1037</v>
      </c>
      <c r="J297" s="69" t="s">
        <v>24</v>
      </c>
    </row>
    <row r="298" spans="1:10" ht="12.75" customHeight="1">
      <c r="A298" s="69" t="s">
        <v>343</v>
      </c>
      <c r="B298" s="69" t="s">
        <v>374</v>
      </c>
      <c r="C298" s="69" t="s">
        <v>375</v>
      </c>
      <c r="D298" s="69" t="s">
        <v>36</v>
      </c>
      <c r="E298" s="71">
        <v>40309</v>
      </c>
      <c r="F298" s="71">
        <v>40323</v>
      </c>
      <c r="G298" s="69">
        <v>15</v>
      </c>
      <c r="H298" s="69" t="s">
        <v>12</v>
      </c>
      <c r="I298" s="69" t="s">
        <v>35</v>
      </c>
      <c r="J298" s="69" t="s">
        <v>24</v>
      </c>
    </row>
    <row r="299" spans="1:10" ht="12.75" customHeight="1">
      <c r="A299" s="69" t="s">
        <v>343</v>
      </c>
      <c r="B299" s="69" t="s">
        <v>374</v>
      </c>
      <c r="C299" s="69" t="s">
        <v>375</v>
      </c>
      <c r="D299" s="69" t="s">
        <v>36</v>
      </c>
      <c r="E299" s="71">
        <v>40477</v>
      </c>
      <c r="F299" s="71">
        <v>40482</v>
      </c>
      <c r="G299" s="69">
        <v>6</v>
      </c>
      <c r="H299" s="69" t="s">
        <v>12</v>
      </c>
      <c r="I299" s="69" t="s">
        <v>35</v>
      </c>
      <c r="J299" s="69" t="s">
        <v>24</v>
      </c>
    </row>
    <row r="300" spans="1:10" ht="12.75" customHeight="1">
      <c r="A300" s="69" t="s">
        <v>343</v>
      </c>
      <c r="B300" s="69" t="s">
        <v>376</v>
      </c>
      <c r="C300" s="69" t="s">
        <v>377</v>
      </c>
      <c r="D300" s="69" t="s">
        <v>36</v>
      </c>
      <c r="E300" s="71">
        <v>40324</v>
      </c>
      <c r="F300" s="71">
        <v>40331</v>
      </c>
      <c r="G300" s="69">
        <v>8</v>
      </c>
      <c r="H300" s="69" t="s">
        <v>12</v>
      </c>
      <c r="I300" s="69" t="s">
        <v>35</v>
      </c>
      <c r="J300" s="69" t="s">
        <v>24</v>
      </c>
    </row>
    <row r="301" spans="1:10" ht="12.75" customHeight="1">
      <c r="A301" s="69" t="s">
        <v>343</v>
      </c>
      <c r="B301" s="69" t="s">
        <v>376</v>
      </c>
      <c r="C301" s="69" t="s">
        <v>377</v>
      </c>
      <c r="D301" s="69" t="s">
        <v>36</v>
      </c>
      <c r="E301" s="71">
        <v>40401</v>
      </c>
      <c r="F301" s="71">
        <v>40408</v>
      </c>
      <c r="G301" s="69">
        <v>8</v>
      </c>
      <c r="H301" s="69" t="s">
        <v>12</v>
      </c>
      <c r="I301" s="69" t="s">
        <v>35</v>
      </c>
      <c r="J301" s="69" t="s">
        <v>24</v>
      </c>
    </row>
    <row r="302" spans="1:10" ht="12.75" customHeight="1">
      <c r="A302" s="69" t="s">
        <v>343</v>
      </c>
      <c r="B302" s="69" t="s">
        <v>392</v>
      </c>
      <c r="C302" s="69" t="s">
        <v>393</v>
      </c>
      <c r="D302" s="69" t="s">
        <v>36</v>
      </c>
      <c r="E302" s="71">
        <v>40281</v>
      </c>
      <c r="F302" s="71">
        <v>40288</v>
      </c>
      <c r="G302" s="69">
        <v>8</v>
      </c>
      <c r="H302" s="69" t="s">
        <v>12</v>
      </c>
      <c r="I302" s="69" t="s">
        <v>35</v>
      </c>
      <c r="J302" s="69" t="s">
        <v>24</v>
      </c>
    </row>
    <row r="303" spans="1:10" ht="12.75" customHeight="1">
      <c r="A303" s="69" t="s">
        <v>343</v>
      </c>
      <c r="B303" s="69" t="s">
        <v>392</v>
      </c>
      <c r="C303" s="69" t="s">
        <v>393</v>
      </c>
      <c r="D303" s="69" t="s">
        <v>36</v>
      </c>
      <c r="E303" s="71">
        <v>40295</v>
      </c>
      <c r="F303" s="71">
        <v>40302</v>
      </c>
      <c r="G303" s="69">
        <v>8</v>
      </c>
      <c r="H303" s="69" t="s">
        <v>12</v>
      </c>
      <c r="I303" s="69" t="s">
        <v>35</v>
      </c>
      <c r="J303" s="69" t="s">
        <v>24</v>
      </c>
    </row>
    <row r="304" spans="1:10" ht="12.75" customHeight="1">
      <c r="A304" s="69" t="s">
        <v>343</v>
      </c>
      <c r="B304" s="69" t="s">
        <v>392</v>
      </c>
      <c r="C304" s="69" t="s">
        <v>393</v>
      </c>
      <c r="D304" s="69" t="s">
        <v>36</v>
      </c>
      <c r="E304" s="71">
        <v>40407</v>
      </c>
      <c r="F304" s="71">
        <v>40414</v>
      </c>
      <c r="G304" s="69">
        <v>8</v>
      </c>
      <c r="H304" s="69" t="s">
        <v>12</v>
      </c>
      <c r="I304" s="69" t="s">
        <v>35</v>
      </c>
      <c r="J304" s="69" t="s">
        <v>24</v>
      </c>
    </row>
    <row r="305" spans="1:10" ht="12.75" customHeight="1">
      <c r="A305" s="70" t="s">
        <v>343</v>
      </c>
      <c r="B305" s="70" t="s">
        <v>394</v>
      </c>
      <c r="C305" s="70" t="s">
        <v>395</v>
      </c>
      <c r="D305" s="70" t="s">
        <v>36</v>
      </c>
      <c r="E305" s="165">
        <v>40352</v>
      </c>
      <c r="F305" s="165">
        <v>40359</v>
      </c>
      <c r="G305" s="70">
        <v>8</v>
      </c>
      <c r="H305" s="70" t="s">
        <v>12</v>
      </c>
      <c r="I305" s="70" t="s">
        <v>35</v>
      </c>
      <c r="J305" s="70" t="s">
        <v>24</v>
      </c>
    </row>
    <row r="306" spans="1:10" ht="12.75" customHeight="1">
      <c r="A306" s="32"/>
      <c r="B306" s="59">
        <f>SUM(IF(FREQUENCY(MATCH(B285:B305,B285:B305,0),MATCH(B285:B305,B285:B305,0))&gt;0,1))</f>
        <v>10</v>
      </c>
      <c r="C306" s="33"/>
      <c r="D306" s="28">
        <f>COUNTA(D285:D305)</f>
        <v>21</v>
      </c>
      <c r="E306" s="28"/>
      <c r="F306" s="28"/>
      <c r="G306" s="28">
        <f>SUM(G285:G305)</f>
        <v>168</v>
      </c>
      <c r="H306" s="32"/>
      <c r="I306" s="32"/>
      <c r="J306" s="32"/>
    </row>
    <row r="307" spans="1:10" ht="12.75" customHeight="1">
      <c r="A307" s="32"/>
      <c r="B307" s="59"/>
      <c r="C307" s="33"/>
      <c r="D307" s="28"/>
      <c r="E307" s="28"/>
      <c r="F307" s="28"/>
      <c r="G307" s="28"/>
      <c r="H307" s="32"/>
      <c r="I307" s="32"/>
      <c r="J307" s="32"/>
    </row>
    <row r="308" spans="1:10" ht="12.75" customHeight="1">
      <c r="A308" s="180" t="s">
        <v>443</v>
      </c>
      <c r="B308" s="166" t="s">
        <v>462</v>
      </c>
      <c r="C308" s="166" t="s">
        <v>463</v>
      </c>
      <c r="D308" s="166" t="s">
        <v>36</v>
      </c>
      <c r="E308" s="167">
        <v>40442</v>
      </c>
      <c r="F308" s="167">
        <v>40487</v>
      </c>
      <c r="G308" s="166">
        <v>41</v>
      </c>
      <c r="H308" s="166" t="s">
        <v>12</v>
      </c>
      <c r="I308" s="166" t="s">
        <v>12</v>
      </c>
      <c r="J308" s="166" t="s">
        <v>24</v>
      </c>
    </row>
    <row r="309" spans="1:10" ht="12.75" customHeight="1">
      <c r="A309" s="180" t="s">
        <v>443</v>
      </c>
      <c r="B309" s="180" t="s">
        <v>482</v>
      </c>
      <c r="C309" s="180" t="s">
        <v>483</v>
      </c>
      <c r="D309" s="180" t="s">
        <v>36</v>
      </c>
      <c r="E309" s="184">
        <v>40400</v>
      </c>
      <c r="F309" s="184">
        <v>40479</v>
      </c>
      <c r="G309" s="180">
        <v>80</v>
      </c>
      <c r="H309" s="180" t="s">
        <v>12</v>
      </c>
      <c r="I309" s="180" t="s">
        <v>12</v>
      </c>
      <c r="J309" s="180" t="s">
        <v>24</v>
      </c>
    </row>
    <row r="310" spans="1:10" ht="12.75" customHeight="1">
      <c r="A310" s="182" t="s">
        <v>443</v>
      </c>
      <c r="B310" s="208" t="s">
        <v>490</v>
      </c>
      <c r="C310" s="208" t="s">
        <v>491</v>
      </c>
      <c r="D310" s="208" t="s">
        <v>36</v>
      </c>
      <c r="E310" s="209">
        <v>40435</v>
      </c>
      <c r="F310" s="209">
        <v>40543</v>
      </c>
      <c r="G310" s="208">
        <v>48</v>
      </c>
      <c r="H310" s="208" t="s">
        <v>12</v>
      </c>
      <c r="I310" s="208" t="s">
        <v>12</v>
      </c>
      <c r="J310" s="208" t="s">
        <v>24</v>
      </c>
    </row>
    <row r="311" spans="1:10" ht="12.75" customHeight="1">
      <c r="A311" s="32"/>
      <c r="B311" s="59">
        <f>SUM(IF(FREQUENCY(MATCH(B308:B310,B308:B310,0),MATCH(B308:B310,B308:B310,0))&gt;0,1))</f>
        <v>3</v>
      </c>
      <c r="C311" s="33"/>
      <c r="D311" s="28">
        <f>COUNTA(D308:D310)</f>
        <v>3</v>
      </c>
      <c r="E311" s="28"/>
      <c r="F311" s="28"/>
      <c r="G311" s="28">
        <f>SUM(G308:G310)</f>
        <v>169</v>
      </c>
      <c r="H311" s="32"/>
      <c r="I311" s="32"/>
      <c r="J311" s="32"/>
    </row>
    <row r="312" spans="1:10" ht="12.75" customHeight="1">
      <c r="A312" s="32"/>
      <c r="B312" s="59"/>
      <c r="C312" s="33"/>
      <c r="D312" s="28"/>
      <c r="E312" s="28"/>
      <c r="F312" s="28"/>
      <c r="G312" s="28"/>
      <c r="H312" s="32"/>
      <c r="I312" s="32"/>
      <c r="J312" s="32"/>
    </row>
    <row r="313" spans="1:10" ht="12.75" customHeight="1">
      <c r="A313" s="69" t="s">
        <v>494</v>
      </c>
      <c r="B313" s="69" t="s">
        <v>497</v>
      </c>
      <c r="C313" s="69" t="s">
        <v>498</v>
      </c>
      <c r="D313" s="69" t="s">
        <v>36</v>
      </c>
      <c r="E313" s="71">
        <v>40403</v>
      </c>
      <c r="F313" s="71">
        <v>40404</v>
      </c>
      <c r="G313" s="69">
        <v>1</v>
      </c>
      <c r="H313" s="69" t="s">
        <v>12</v>
      </c>
      <c r="I313" s="69" t="s">
        <v>35</v>
      </c>
      <c r="J313" s="69" t="s">
        <v>24</v>
      </c>
    </row>
    <row r="314" spans="1:10" ht="12.75" customHeight="1">
      <c r="A314" s="69" t="s">
        <v>494</v>
      </c>
      <c r="B314" s="69" t="s">
        <v>497</v>
      </c>
      <c r="C314" s="69" t="s">
        <v>498</v>
      </c>
      <c r="D314" s="69" t="s">
        <v>36</v>
      </c>
      <c r="E314" s="71">
        <v>40500</v>
      </c>
      <c r="F314" s="71">
        <v>40501</v>
      </c>
      <c r="G314" s="69">
        <v>1</v>
      </c>
      <c r="H314" s="69" t="s">
        <v>12</v>
      </c>
      <c r="I314" s="69" t="s">
        <v>35</v>
      </c>
      <c r="J314" s="69" t="s">
        <v>24</v>
      </c>
    </row>
    <row r="315" spans="1:10" ht="12.75" customHeight="1">
      <c r="A315" s="69" t="s">
        <v>494</v>
      </c>
      <c r="B315" s="69" t="s">
        <v>499</v>
      </c>
      <c r="C315" s="69" t="s">
        <v>500</v>
      </c>
      <c r="D315" s="69" t="s">
        <v>36</v>
      </c>
      <c r="E315" s="71">
        <v>40429</v>
      </c>
      <c r="F315" s="71">
        <v>40431</v>
      </c>
      <c r="G315" s="69">
        <v>2</v>
      </c>
      <c r="H315" s="69" t="s">
        <v>12</v>
      </c>
      <c r="I315" s="69" t="s">
        <v>35</v>
      </c>
      <c r="J315" s="69" t="s">
        <v>24</v>
      </c>
    </row>
    <row r="316" spans="1:10" ht="12.75" customHeight="1">
      <c r="A316" s="69" t="s">
        <v>494</v>
      </c>
      <c r="B316" s="69" t="s">
        <v>499</v>
      </c>
      <c r="C316" s="69" t="s">
        <v>500</v>
      </c>
      <c r="D316" s="69" t="s">
        <v>36</v>
      </c>
      <c r="E316" s="71">
        <v>40451</v>
      </c>
      <c r="F316" s="71">
        <v>40465</v>
      </c>
      <c r="G316" s="69">
        <v>14</v>
      </c>
      <c r="H316" s="69" t="s">
        <v>12</v>
      </c>
      <c r="I316" s="69" t="s">
        <v>1032</v>
      </c>
      <c r="J316" s="69" t="s">
        <v>24</v>
      </c>
    </row>
    <row r="317" spans="1:10" ht="12.75" customHeight="1">
      <c r="A317" s="69" t="s">
        <v>494</v>
      </c>
      <c r="B317" s="69" t="s">
        <v>499</v>
      </c>
      <c r="C317" s="69" t="s">
        <v>500</v>
      </c>
      <c r="D317" s="69" t="s">
        <v>36</v>
      </c>
      <c r="E317" s="71">
        <v>40487</v>
      </c>
      <c r="F317" s="71">
        <v>40514</v>
      </c>
      <c r="G317" s="69">
        <v>27</v>
      </c>
      <c r="H317" s="69" t="s">
        <v>12</v>
      </c>
      <c r="I317" s="69" t="s">
        <v>35</v>
      </c>
      <c r="J317" s="69" t="s">
        <v>24</v>
      </c>
    </row>
    <row r="318" spans="1:10" ht="12.75" customHeight="1">
      <c r="A318" s="69" t="s">
        <v>494</v>
      </c>
      <c r="B318" s="69" t="s">
        <v>501</v>
      </c>
      <c r="C318" s="69" t="s">
        <v>502</v>
      </c>
      <c r="D318" s="69" t="s">
        <v>36</v>
      </c>
      <c r="E318" s="71">
        <v>40212</v>
      </c>
      <c r="F318" s="71">
        <v>40226</v>
      </c>
      <c r="G318" s="69">
        <v>14</v>
      </c>
      <c r="H318" s="69" t="s">
        <v>12</v>
      </c>
      <c r="I318" s="69" t="s">
        <v>35</v>
      </c>
      <c r="J318" s="69" t="s">
        <v>24</v>
      </c>
    </row>
    <row r="319" spans="1:10" ht="12.75" customHeight="1">
      <c r="A319" s="69" t="s">
        <v>494</v>
      </c>
      <c r="B319" s="69" t="s">
        <v>501</v>
      </c>
      <c r="C319" s="69" t="s">
        <v>502</v>
      </c>
      <c r="D319" s="69" t="s">
        <v>36</v>
      </c>
      <c r="E319" s="71">
        <v>40395</v>
      </c>
      <c r="F319" s="71">
        <v>40396</v>
      </c>
      <c r="G319" s="69">
        <v>1</v>
      </c>
      <c r="H319" s="69" t="s">
        <v>12</v>
      </c>
      <c r="I319" s="69" t="s">
        <v>35</v>
      </c>
      <c r="J319" s="69" t="s">
        <v>24</v>
      </c>
    </row>
    <row r="320" spans="1:10" ht="12.75" customHeight="1">
      <c r="A320" s="69" t="s">
        <v>494</v>
      </c>
      <c r="B320" s="69" t="s">
        <v>501</v>
      </c>
      <c r="C320" s="69" t="s">
        <v>502</v>
      </c>
      <c r="D320" s="69" t="s">
        <v>36</v>
      </c>
      <c r="E320" s="71">
        <v>40429</v>
      </c>
      <c r="F320" s="71">
        <v>40431</v>
      </c>
      <c r="G320" s="69">
        <v>2</v>
      </c>
      <c r="H320" s="69" t="s">
        <v>12</v>
      </c>
      <c r="I320" s="69" t="s">
        <v>35</v>
      </c>
      <c r="J320" s="69" t="s">
        <v>24</v>
      </c>
    </row>
    <row r="321" spans="1:10" ht="12.75" customHeight="1">
      <c r="A321" s="69" t="s">
        <v>494</v>
      </c>
      <c r="B321" s="69" t="s">
        <v>501</v>
      </c>
      <c r="C321" s="69" t="s">
        <v>502</v>
      </c>
      <c r="D321" s="69" t="s">
        <v>36</v>
      </c>
      <c r="E321" s="71">
        <v>40465</v>
      </c>
      <c r="F321" s="71">
        <v>40467</v>
      </c>
      <c r="G321" s="69">
        <v>2</v>
      </c>
      <c r="H321" s="69" t="s">
        <v>12</v>
      </c>
      <c r="I321" s="69" t="s">
        <v>1037</v>
      </c>
      <c r="J321" s="69" t="s">
        <v>24</v>
      </c>
    </row>
    <row r="322" spans="1:10" ht="12.75" customHeight="1">
      <c r="A322" s="69" t="s">
        <v>494</v>
      </c>
      <c r="B322" s="69" t="s">
        <v>503</v>
      </c>
      <c r="C322" s="69" t="s">
        <v>504</v>
      </c>
      <c r="D322" s="69" t="s">
        <v>36</v>
      </c>
      <c r="E322" s="71">
        <v>40352</v>
      </c>
      <c r="F322" s="71">
        <v>40354</v>
      </c>
      <c r="G322" s="69">
        <v>2</v>
      </c>
      <c r="H322" s="69" t="s">
        <v>12</v>
      </c>
      <c r="I322" s="69" t="s">
        <v>35</v>
      </c>
      <c r="J322" s="69" t="s">
        <v>24</v>
      </c>
    </row>
    <row r="323" spans="1:10" ht="12.75" customHeight="1">
      <c r="A323" s="69" t="s">
        <v>494</v>
      </c>
      <c r="B323" s="69" t="s">
        <v>503</v>
      </c>
      <c r="C323" s="69" t="s">
        <v>504</v>
      </c>
      <c r="D323" s="69" t="s">
        <v>36</v>
      </c>
      <c r="E323" s="71">
        <v>40465</v>
      </c>
      <c r="F323" s="71">
        <v>40466</v>
      </c>
      <c r="G323" s="69">
        <v>1</v>
      </c>
      <c r="H323" s="69" t="s">
        <v>12</v>
      </c>
      <c r="I323" s="69" t="s">
        <v>35</v>
      </c>
      <c r="J323" s="69" t="s">
        <v>24</v>
      </c>
    </row>
    <row r="324" spans="1:10" ht="12.75" customHeight="1">
      <c r="A324" s="69" t="s">
        <v>494</v>
      </c>
      <c r="B324" s="69" t="s">
        <v>507</v>
      </c>
      <c r="C324" s="69" t="s">
        <v>508</v>
      </c>
      <c r="D324" s="69" t="s">
        <v>36</v>
      </c>
      <c r="E324" s="71">
        <v>40312</v>
      </c>
      <c r="F324" s="71">
        <v>40319</v>
      </c>
      <c r="G324" s="69">
        <v>7</v>
      </c>
      <c r="H324" s="69" t="s">
        <v>12</v>
      </c>
      <c r="I324" s="69" t="s">
        <v>35</v>
      </c>
      <c r="J324" s="69" t="s">
        <v>24</v>
      </c>
    </row>
    <row r="325" spans="1:10" ht="18" customHeight="1">
      <c r="A325" s="69" t="s">
        <v>494</v>
      </c>
      <c r="B325" s="69" t="s">
        <v>507</v>
      </c>
      <c r="C325" s="69" t="s">
        <v>508</v>
      </c>
      <c r="D325" s="69" t="s">
        <v>36</v>
      </c>
      <c r="E325" s="71">
        <v>40326</v>
      </c>
      <c r="F325" s="71">
        <v>40328</v>
      </c>
      <c r="G325" s="69">
        <v>2</v>
      </c>
      <c r="H325" s="69" t="s">
        <v>12</v>
      </c>
      <c r="I325" s="69" t="s">
        <v>1039</v>
      </c>
      <c r="J325" s="69" t="s">
        <v>24</v>
      </c>
    </row>
    <row r="326" spans="1:10" ht="12.75" customHeight="1">
      <c r="A326" s="69" t="s">
        <v>494</v>
      </c>
      <c r="B326" s="69" t="s">
        <v>507</v>
      </c>
      <c r="C326" s="69" t="s">
        <v>508</v>
      </c>
      <c r="D326" s="69" t="s">
        <v>36</v>
      </c>
      <c r="E326" s="71">
        <v>40340</v>
      </c>
      <c r="F326" s="71">
        <v>40342</v>
      </c>
      <c r="G326" s="69">
        <v>2</v>
      </c>
      <c r="H326" s="69" t="s">
        <v>12</v>
      </c>
      <c r="I326" s="69" t="s">
        <v>35</v>
      </c>
      <c r="J326" s="69" t="s">
        <v>24</v>
      </c>
    </row>
    <row r="327" spans="1:10" ht="12.75" customHeight="1">
      <c r="A327" s="69" t="s">
        <v>494</v>
      </c>
      <c r="B327" s="69" t="s">
        <v>507</v>
      </c>
      <c r="C327" s="69" t="s">
        <v>508</v>
      </c>
      <c r="D327" s="69" t="s">
        <v>36</v>
      </c>
      <c r="E327" s="71">
        <v>40347</v>
      </c>
      <c r="F327" s="71">
        <v>40349</v>
      </c>
      <c r="G327" s="69">
        <v>2</v>
      </c>
      <c r="H327" s="69" t="s">
        <v>12</v>
      </c>
      <c r="I327" s="69" t="s">
        <v>1037</v>
      </c>
      <c r="J327" s="69" t="s">
        <v>24</v>
      </c>
    </row>
    <row r="328" spans="1:10" ht="12.75" customHeight="1">
      <c r="A328" s="69" t="s">
        <v>494</v>
      </c>
      <c r="B328" s="69" t="s">
        <v>507</v>
      </c>
      <c r="C328" s="69" t="s">
        <v>508</v>
      </c>
      <c r="D328" s="69" t="s">
        <v>36</v>
      </c>
      <c r="E328" s="71">
        <v>40368</v>
      </c>
      <c r="F328" s="71">
        <v>40369</v>
      </c>
      <c r="G328" s="69">
        <v>1</v>
      </c>
      <c r="H328" s="69" t="s">
        <v>12</v>
      </c>
      <c r="I328" s="69" t="s">
        <v>35</v>
      </c>
      <c r="J328" s="69" t="s">
        <v>24</v>
      </c>
    </row>
    <row r="329" spans="1:10" ht="12.75" customHeight="1">
      <c r="A329" s="69" t="s">
        <v>494</v>
      </c>
      <c r="B329" s="69" t="s">
        <v>507</v>
      </c>
      <c r="C329" s="69" t="s">
        <v>508</v>
      </c>
      <c r="D329" s="69" t="s">
        <v>36</v>
      </c>
      <c r="E329" s="71">
        <v>40396</v>
      </c>
      <c r="F329" s="71">
        <v>40398</v>
      </c>
      <c r="G329" s="69">
        <v>2</v>
      </c>
      <c r="H329" s="69" t="s">
        <v>12</v>
      </c>
      <c r="I329" s="69" t="s">
        <v>35</v>
      </c>
      <c r="J329" s="69" t="s">
        <v>24</v>
      </c>
    </row>
    <row r="330" spans="1:10" ht="12.75" customHeight="1">
      <c r="A330" s="69" t="s">
        <v>494</v>
      </c>
      <c r="B330" s="69" t="s">
        <v>507</v>
      </c>
      <c r="C330" s="69" t="s">
        <v>508</v>
      </c>
      <c r="D330" s="69" t="s">
        <v>36</v>
      </c>
      <c r="E330" s="71">
        <v>40403</v>
      </c>
      <c r="F330" s="71">
        <v>40404</v>
      </c>
      <c r="G330" s="69">
        <v>1</v>
      </c>
      <c r="H330" s="69" t="s">
        <v>12</v>
      </c>
      <c r="I330" s="69" t="s">
        <v>35</v>
      </c>
      <c r="J330" s="69" t="s">
        <v>24</v>
      </c>
    </row>
    <row r="331" spans="1:10" ht="12.75" customHeight="1">
      <c r="A331" s="69" t="s">
        <v>494</v>
      </c>
      <c r="B331" s="69" t="s">
        <v>507</v>
      </c>
      <c r="C331" s="69" t="s">
        <v>508</v>
      </c>
      <c r="D331" s="69" t="s">
        <v>36</v>
      </c>
      <c r="E331" s="71">
        <v>40410</v>
      </c>
      <c r="F331" s="71">
        <v>40411</v>
      </c>
      <c r="G331" s="69">
        <v>1</v>
      </c>
      <c r="H331" s="69" t="s">
        <v>12</v>
      </c>
      <c r="I331" s="69" t="s">
        <v>35</v>
      </c>
      <c r="J331" s="69" t="s">
        <v>24</v>
      </c>
    </row>
    <row r="332" spans="1:10" ht="12.75" customHeight="1">
      <c r="A332" s="69" t="s">
        <v>494</v>
      </c>
      <c r="B332" s="69" t="s">
        <v>507</v>
      </c>
      <c r="C332" s="69" t="s">
        <v>508</v>
      </c>
      <c r="D332" s="69" t="s">
        <v>36</v>
      </c>
      <c r="E332" s="71">
        <v>40415</v>
      </c>
      <c r="F332" s="71">
        <v>40431</v>
      </c>
      <c r="G332" s="69">
        <v>16</v>
      </c>
      <c r="H332" s="69" t="s">
        <v>12</v>
      </c>
      <c r="I332" s="69" t="s">
        <v>35</v>
      </c>
      <c r="J332" s="69" t="s">
        <v>24</v>
      </c>
    </row>
    <row r="333" spans="1:10" ht="12.75" customHeight="1">
      <c r="A333" s="69" t="s">
        <v>494</v>
      </c>
      <c r="B333" s="69" t="s">
        <v>507</v>
      </c>
      <c r="C333" s="69" t="s">
        <v>508</v>
      </c>
      <c r="D333" s="69" t="s">
        <v>36</v>
      </c>
      <c r="E333" s="71">
        <v>40438</v>
      </c>
      <c r="F333" s="71">
        <v>40446</v>
      </c>
      <c r="G333" s="69">
        <v>8</v>
      </c>
      <c r="H333" s="69" t="s">
        <v>12</v>
      </c>
      <c r="I333" s="69" t="s">
        <v>35</v>
      </c>
      <c r="J333" s="69" t="s">
        <v>24</v>
      </c>
    </row>
    <row r="334" spans="1:10" ht="12.75" customHeight="1">
      <c r="A334" s="69" t="s">
        <v>494</v>
      </c>
      <c r="B334" s="69" t="s">
        <v>507</v>
      </c>
      <c r="C334" s="69" t="s">
        <v>508</v>
      </c>
      <c r="D334" s="69" t="s">
        <v>36</v>
      </c>
      <c r="E334" s="71">
        <v>40454</v>
      </c>
      <c r="F334" s="71">
        <v>40487</v>
      </c>
      <c r="G334" s="69">
        <v>33</v>
      </c>
      <c r="H334" s="69" t="s">
        <v>12</v>
      </c>
      <c r="I334" s="69" t="s">
        <v>35</v>
      </c>
      <c r="J334" s="69" t="s">
        <v>24</v>
      </c>
    </row>
    <row r="335" spans="1:10" ht="12.75" customHeight="1">
      <c r="A335" s="69" t="s">
        <v>494</v>
      </c>
      <c r="B335" s="69" t="s">
        <v>509</v>
      </c>
      <c r="C335" s="69" t="s">
        <v>510</v>
      </c>
      <c r="D335" s="69" t="s">
        <v>36</v>
      </c>
      <c r="E335" s="71">
        <v>40226</v>
      </c>
      <c r="F335" s="71">
        <v>40253</v>
      </c>
      <c r="G335" s="69">
        <v>27</v>
      </c>
      <c r="H335" s="69" t="s">
        <v>12</v>
      </c>
      <c r="I335" s="69" t="s">
        <v>35</v>
      </c>
      <c r="J335" s="69" t="s">
        <v>24</v>
      </c>
    </row>
    <row r="336" spans="1:10" ht="12.75" customHeight="1">
      <c r="A336" s="69" t="s">
        <v>494</v>
      </c>
      <c r="B336" s="69" t="s">
        <v>509</v>
      </c>
      <c r="C336" s="69" t="s">
        <v>510</v>
      </c>
      <c r="D336" s="69" t="s">
        <v>36</v>
      </c>
      <c r="E336" s="71">
        <v>40253</v>
      </c>
      <c r="F336" s="71">
        <v>40260</v>
      </c>
      <c r="G336" s="69">
        <v>7</v>
      </c>
      <c r="H336" s="69" t="s">
        <v>12</v>
      </c>
      <c r="I336" s="69" t="s">
        <v>35</v>
      </c>
      <c r="J336" s="69" t="s">
        <v>24</v>
      </c>
    </row>
    <row r="337" spans="1:10" ht="12.75" customHeight="1">
      <c r="A337" s="69" t="s">
        <v>494</v>
      </c>
      <c r="B337" s="69" t="s">
        <v>509</v>
      </c>
      <c r="C337" s="69" t="s">
        <v>510</v>
      </c>
      <c r="D337" s="69" t="s">
        <v>33</v>
      </c>
      <c r="E337" s="71">
        <v>40260</v>
      </c>
      <c r="F337" s="71">
        <v>40266</v>
      </c>
      <c r="G337" s="69">
        <v>6</v>
      </c>
      <c r="H337" s="69" t="s">
        <v>12</v>
      </c>
      <c r="I337" s="69" t="s">
        <v>12</v>
      </c>
      <c r="J337" s="69" t="s">
        <v>21</v>
      </c>
    </row>
    <row r="338" spans="1:10" ht="12.75" customHeight="1">
      <c r="A338" s="69" t="s">
        <v>494</v>
      </c>
      <c r="B338" s="69" t="s">
        <v>509</v>
      </c>
      <c r="C338" s="69" t="s">
        <v>510</v>
      </c>
      <c r="D338" s="69" t="s">
        <v>36</v>
      </c>
      <c r="E338" s="163">
        <v>40266</v>
      </c>
      <c r="F338" s="71">
        <v>40288</v>
      </c>
      <c r="G338" s="69"/>
      <c r="H338" s="69" t="s">
        <v>12</v>
      </c>
      <c r="I338" s="69" t="s">
        <v>35</v>
      </c>
      <c r="J338" s="69" t="s">
        <v>24</v>
      </c>
    </row>
    <row r="339" spans="1:10" ht="12.75" customHeight="1">
      <c r="A339" s="69" t="s">
        <v>494</v>
      </c>
      <c r="B339" s="69" t="s">
        <v>509</v>
      </c>
      <c r="C339" s="69" t="s">
        <v>510</v>
      </c>
      <c r="D339" s="69"/>
      <c r="E339" s="71">
        <v>40267</v>
      </c>
      <c r="F339" s="163">
        <v>40296</v>
      </c>
      <c r="G339" s="69">
        <v>30</v>
      </c>
      <c r="H339" s="69" t="s">
        <v>12</v>
      </c>
      <c r="I339" s="69" t="s">
        <v>35</v>
      </c>
      <c r="J339" s="69" t="s">
        <v>24</v>
      </c>
    </row>
    <row r="340" spans="1:10" ht="12.75" customHeight="1">
      <c r="A340" s="69" t="s">
        <v>494</v>
      </c>
      <c r="B340" s="69" t="s">
        <v>509</v>
      </c>
      <c r="C340" s="69" t="s">
        <v>510</v>
      </c>
      <c r="D340" s="69" t="s">
        <v>36</v>
      </c>
      <c r="E340" s="71">
        <v>40296</v>
      </c>
      <c r="F340" s="71">
        <v>40302</v>
      </c>
      <c r="G340" s="69">
        <v>6</v>
      </c>
      <c r="H340" s="69" t="s">
        <v>12</v>
      </c>
      <c r="I340" s="69" t="s">
        <v>1032</v>
      </c>
      <c r="J340" s="69" t="s">
        <v>24</v>
      </c>
    </row>
    <row r="341" spans="1:10" ht="12.75" customHeight="1">
      <c r="A341" s="69" t="s">
        <v>494</v>
      </c>
      <c r="B341" s="69" t="s">
        <v>509</v>
      </c>
      <c r="C341" s="69" t="s">
        <v>510</v>
      </c>
      <c r="D341" s="69" t="s">
        <v>36</v>
      </c>
      <c r="E341" s="163">
        <v>40302</v>
      </c>
      <c r="F341" s="71">
        <v>40306</v>
      </c>
      <c r="G341" s="69">
        <v>0</v>
      </c>
      <c r="H341" s="69" t="s">
        <v>12</v>
      </c>
      <c r="I341" s="69" t="s">
        <v>35</v>
      </c>
      <c r="J341" s="69" t="s">
        <v>24</v>
      </c>
    </row>
    <row r="342" spans="1:10" ht="12.75" customHeight="1">
      <c r="A342" s="69" t="s">
        <v>494</v>
      </c>
      <c r="B342" s="69" t="s">
        <v>509</v>
      </c>
      <c r="C342" s="69" t="s">
        <v>510</v>
      </c>
      <c r="D342" s="69"/>
      <c r="E342" s="71">
        <v>40305</v>
      </c>
      <c r="F342" s="163">
        <v>40316</v>
      </c>
      <c r="G342" s="69">
        <v>15</v>
      </c>
      <c r="H342" s="69" t="s">
        <v>12</v>
      </c>
      <c r="I342" s="69" t="s">
        <v>1032</v>
      </c>
      <c r="J342" s="69" t="s">
        <v>24</v>
      </c>
    </row>
    <row r="343" spans="1:10" ht="12.75" customHeight="1">
      <c r="A343" s="69" t="s">
        <v>494</v>
      </c>
      <c r="B343" s="69" t="s">
        <v>509</v>
      </c>
      <c r="C343" s="69" t="s">
        <v>510</v>
      </c>
      <c r="D343" s="69" t="s">
        <v>36</v>
      </c>
      <c r="E343" s="71">
        <v>40316</v>
      </c>
      <c r="F343" s="71">
        <v>40325</v>
      </c>
      <c r="G343" s="69">
        <v>9</v>
      </c>
      <c r="H343" s="69" t="s">
        <v>12</v>
      </c>
      <c r="I343" s="69" t="s">
        <v>1032</v>
      </c>
      <c r="J343" s="69" t="s">
        <v>24</v>
      </c>
    </row>
    <row r="344" spans="1:10" ht="12.75" customHeight="1">
      <c r="A344" s="69" t="s">
        <v>494</v>
      </c>
      <c r="B344" s="69" t="s">
        <v>509</v>
      </c>
      <c r="C344" s="69" t="s">
        <v>510</v>
      </c>
      <c r="D344" s="69" t="s">
        <v>36</v>
      </c>
      <c r="E344" s="71">
        <v>40325</v>
      </c>
      <c r="F344" s="71">
        <v>40339</v>
      </c>
      <c r="G344" s="69">
        <v>14</v>
      </c>
      <c r="H344" s="69" t="s">
        <v>12</v>
      </c>
      <c r="I344" s="69" t="s">
        <v>35</v>
      </c>
      <c r="J344" s="69" t="s">
        <v>24</v>
      </c>
    </row>
    <row r="345" spans="1:10" ht="12.75" customHeight="1">
      <c r="A345" s="69" t="s">
        <v>494</v>
      </c>
      <c r="B345" s="69" t="s">
        <v>509</v>
      </c>
      <c r="C345" s="69" t="s">
        <v>510</v>
      </c>
      <c r="D345" s="69" t="s">
        <v>36</v>
      </c>
      <c r="E345" s="71">
        <v>40339</v>
      </c>
      <c r="F345" s="71">
        <v>40361</v>
      </c>
      <c r="G345" s="69">
        <v>22</v>
      </c>
      <c r="H345" s="69" t="s">
        <v>12</v>
      </c>
      <c r="I345" s="69" t="s">
        <v>35</v>
      </c>
      <c r="J345" s="69" t="s">
        <v>24</v>
      </c>
    </row>
    <row r="346" spans="1:10" ht="12.75" customHeight="1">
      <c r="A346" s="69" t="s">
        <v>494</v>
      </c>
      <c r="B346" s="69" t="s">
        <v>509</v>
      </c>
      <c r="C346" s="69" t="s">
        <v>510</v>
      </c>
      <c r="D346" s="69" t="s">
        <v>36</v>
      </c>
      <c r="E346" s="71">
        <v>40361</v>
      </c>
      <c r="F346" s="71">
        <v>40376</v>
      </c>
      <c r="G346" s="69">
        <v>15</v>
      </c>
      <c r="H346" s="69" t="s">
        <v>12</v>
      </c>
      <c r="I346" s="69" t="s">
        <v>35</v>
      </c>
      <c r="J346" s="69" t="s">
        <v>24</v>
      </c>
    </row>
    <row r="347" spans="1:10" ht="12.75" customHeight="1">
      <c r="A347" s="69" t="s">
        <v>494</v>
      </c>
      <c r="B347" s="69" t="s">
        <v>509</v>
      </c>
      <c r="C347" s="69" t="s">
        <v>510</v>
      </c>
      <c r="D347" s="69" t="s">
        <v>36</v>
      </c>
      <c r="E347" s="71">
        <v>40380</v>
      </c>
      <c r="F347" s="71">
        <v>40381</v>
      </c>
      <c r="G347" s="69">
        <v>1</v>
      </c>
      <c r="H347" s="69" t="s">
        <v>12</v>
      </c>
      <c r="I347" s="69" t="s">
        <v>35</v>
      </c>
      <c r="J347" s="69" t="s">
        <v>24</v>
      </c>
    </row>
    <row r="348" spans="1:10" ht="12.75" customHeight="1">
      <c r="A348" s="69" t="s">
        <v>494</v>
      </c>
      <c r="B348" s="69" t="s">
        <v>509</v>
      </c>
      <c r="C348" s="69" t="s">
        <v>510</v>
      </c>
      <c r="D348" s="69" t="s">
        <v>36</v>
      </c>
      <c r="E348" s="71">
        <v>40381</v>
      </c>
      <c r="F348" s="71">
        <v>40382</v>
      </c>
      <c r="G348" s="69">
        <v>1</v>
      </c>
      <c r="H348" s="69" t="s">
        <v>12</v>
      </c>
      <c r="I348" s="69" t="s">
        <v>35</v>
      </c>
      <c r="J348" s="69" t="s">
        <v>24</v>
      </c>
    </row>
    <row r="349" spans="1:10" ht="12.75" customHeight="1">
      <c r="A349" s="69" t="s">
        <v>494</v>
      </c>
      <c r="B349" s="69" t="s">
        <v>509</v>
      </c>
      <c r="C349" s="69" t="s">
        <v>510</v>
      </c>
      <c r="D349" s="69" t="s">
        <v>36</v>
      </c>
      <c r="E349" s="71">
        <v>40386</v>
      </c>
      <c r="F349" s="71">
        <v>40388</v>
      </c>
      <c r="G349" s="69">
        <v>2</v>
      </c>
      <c r="H349" s="69" t="s">
        <v>12</v>
      </c>
      <c r="I349" s="69" t="s">
        <v>35</v>
      </c>
      <c r="J349" s="69" t="s">
        <v>24</v>
      </c>
    </row>
    <row r="350" spans="1:10" ht="12.75" customHeight="1">
      <c r="A350" s="69" t="s">
        <v>494</v>
      </c>
      <c r="B350" s="69" t="s">
        <v>509</v>
      </c>
      <c r="C350" s="69" t="s">
        <v>510</v>
      </c>
      <c r="D350" s="69" t="s">
        <v>36</v>
      </c>
      <c r="E350" s="71">
        <v>40395</v>
      </c>
      <c r="F350" s="71">
        <v>40396</v>
      </c>
      <c r="G350" s="69">
        <v>1</v>
      </c>
      <c r="H350" s="69" t="s">
        <v>12</v>
      </c>
      <c r="I350" s="69" t="s">
        <v>35</v>
      </c>
      <c r="J350" s="69" t="s">
        <v>24</v>
      </c>
    </row>
    <row r="351" spans="1:10" ht="12.75" customHeight="1">
      <c r="A351" s="69" t="s">
        <v>494</v>
      </c>
      <c r="B351" s="69" t="s">
        <v>509</v>
      </c>
      <c r="C351" s="69" t="s">
        <v>510</v>
      </c>
      <c r="D351" s="69" t="s">
        <v>36</v>
      </c>
      <c r="E351" s="71">
        <v>40396</v>
      </c>
      <c r="F351" s="71">
        <v>40398</v>
      </c>
      <c r="G351" s="69">
        <v>2</v>
      </c>
      <c r="H351" s="69" t="s">
        <v>12</v>
      </c>
      <c r="I351" s="69" t="s">
        <v>35</v>
      </c>
      <c r="J351" s="69" t="s">
        <v>24</v>
      </c>
    </row>
    <row r="352" spans="1:10" ht="12.75" customHeight="1">
      <c r="A352" s="69" t="s">
        <v>494</v>
      </c>
      <c r="B352" s="69" t="s">
        <v>509</v>
      </c>
      <c r="C352" s="69" t="s">
        <v>510</v>
      </c>
      <c r="D352" s="69" t="s">
        <v>36</v>
      </c>
      <c r="E352" s="71">
        <v>40399</v>
      </c>
      <c r="F352" s="71">
        <v>40400</v>
      </c>
      <c r="G352" s="69">
        <v>1</v>
      </c>
      <c r="H352" s="69" t="s">
        <v>12</v>
      </c>
      <c r="I352" s="69" t="s">
        <v>35</v>
      </c>
      <c r="J352" s="69" t="s">
        <v>24</v>
      </c>
    </row>
    <row r="353" spans="1:10" ht="12.75" customHeight="1">
      <c r="A353" s="69" t="s">
        <v>494</v>
      </c>
      <c r="B353" s="69" t="s">
        <v>509</v>
      </c>
      <c r="C353" s="69" t="s">
        <v>510</v>
      </c>
      <c r="D353" s="69" t="s">
        <v>36</v>
      </c>
      <c r="E353" s="71">
        <v>40400</v>
      </c>
      <c r="F353" s="71">
        <v>40403</v>
      </c>
      <c r="G353" s="69">
        <v>3</v>
      </c>
      <c r="H353" s="69" t="s">
        <v>12</v>
      </c>
      <c r="I353" s="69" t="s">
        <v>35</v>
      </c>
      <c r="J353" s="69" t="s">
        <v>24</v>
      </c>
    </row>
    <row r="354" spans="1:10" ht="12.75" customHeight="1">
      <c r="A354" s="69" t="s">
        <v>494</v>
      </c>
      <c r="B354" s="69" t="s">
        <v>509</v>
      </c>
      <c r="C354" s="69" t="s">
        <v>510</v>
      </c>
      <c r="D354" s="69" t="s">
        <v>36</v>
      </c>
      <c r="E354" s="71">
        <v>40403</v>
      </c>
      <c r="F354" s="71">
        <v>40405</v>
      </c>
      <c r="G354" s="69">
        <v>2</v>
      </c>
      <c r="H354" s="69" t="s">
        <v>12</v>
      </c>
      <c r="I354" s="69" t="s">
        <v>35</v>
      </c>
      <c r="J354" s="69" t="s">
        <v>24</v>
      </c>
    </row>
    <row r="355" spans="1:10" ht="12.75" customHeight="1">
      <c r="A355" s="69" t="s">
        <v>494</v>
      </c>
      <c r="B355" s="69" t="s">
        <v>509</v>
      </c>
      <c r="C355" s="69" t="s">
        <v>510</v>
      </c>
      <c r="D355" s="69" t="s">
        <v>36</v>
      </c>
      <c r="E355" s="71">
        <v>40409</v>
      </c>
      <c r="F355" s="71">
        <v>40411</v>
      </c>
      <c r="G355" s="69">
        <v>2</v>
      </c>
      <c r="H355" s="69" t="s">
        <v>12</v>
      </c>
      <c r="I355" s="69" t="s">
        <v>1032</v>
      </c>
      <c r="J355" s="69" t="s">
        <v>24</v>
      </c>
    </row>
    <row r="356" spans="1:10" ht="12.75" customHeight="1">
      <c r="A356" s="69" t="s">
        <v>494</v>
      </c>
      <c r="B356" s="69" t="s">
        <v>509</v>
      </c>
      <c r="C356" s="69" t="s">
        <v>510</v>
      </c>
      <c r="D356" s="69" t="s">
        <v>36</v>
      </c>
      <c r="E356" s="71">
        <v>40415</v>
      </c>
      <c r="F356" s="71">
        <v>40417</v>
      </c>
      <c r="G356" s="69">
        <v>2</v>
      </c>
      <c r="H356" s="69" t="s">
        <v>12</v>
      </c>
      <c r="I356" s="69" t="s">
        <v>35</v>
      </c>
      <c r="J356" s="69" t="s">
        <v>24</v>
      </c>
    </row>
    <row r="357" spans="1:10" ht="12.75" customHeight="1">
      <c r="A357" s="69" t="s">
        <v>494</v>
      </c>
      <c r="B357" s="69" t="s">
        <v>509</v>
      </c>
      <c r="C357" s="69" t="s">
        <v>510</v>
      </c>
      <c r="D357" s="69" t="s">
        <v>36</v>
      </c>
      <c r="E357" s="71">
        <v>40417</v>
      </c>
      <c r="F357" s="71">
        <v>40420</v>
      </c>
      <c r="G357" s="69">
        <v>3</v>
      </c>
      <c r="H357" s="69" t="s">
        <v>12</v>
      </c>
      <c r="I357" s="69" t="s">
        <v>35</v>
      </c>
      <c r="J357" s="69" t="s">
        <v>24</v>
      </c>
    </row>
    <row r="358" spans="1:10" ht="12.75" customHeight="1">
      <c r="A358" s="69" t="s">
        <v>494</v>
      </c>
      <c r="B358" s="69" t="s">
        <v>509</v>
      </c>
      <c r="C358" s="69" t="s">
        <v>510</v>
      </c>
      <c r="D358" s="69" t="s">
        <v>36</v>
      </c>
      <c r="E358" s="71">
        <v>40422</v>
      </c>
      <c r="F358" s="71">
        <v>40425</v>
      </c>
      <c r="G358" s="69">
        <v>3</v>
      </c>
      <c r="H358" s="69" t="s">
        <v>12</v>
      </c>
      <c r="I358" s="69" t="s">
        <v>35</v>
      </c>
      <c r="J358" s="69" t="s">
        <v>24</v>
      </c>
    </row>
    <row r="359" spans="1:10" ht="12.75" customHeight="1">
      <c r="A359" s="69" t="s">
        <v>494</v>
      </c>
      <c r="B359" s="69" t="s">
        <v>509</v>
      </c>
      <c r="C359" s="69" t="s">
        <v>510</v>
      </c>
      <c r="D359" s="69" t="s">
        <v>36</v>
      </c>
      <c r="E359" s="71">
        <v>40424</v>
      </c>
      <c r="F359" s="71">
        <v>40429</v>
      </c>
      <c r="G359" s="69">
        <v>5</v>
      </c>
      <c r="H359" s="69" t="s">
        <v>12</v>
      </c>
      <c r="I359" s="69" t="s">
        <v>35</v>
      </c>
      <c r="J359" s="69" t="s">
        <v>24</v>
      </c>
    </row>
    <row r="360" spans="1:10" ht="12.75" customHeight="1">
      <c r="A360" s="69" t="s">
        <v>494</v>
      </c>
      <c r="B360" s="69" t="s">
        <v>509</v>
      </c>
      <c r="C360" s="69" t="s">
        <v>510</v>
      </c>
      <c r="D360" s="69" t="s">
        <v>36</v>
      </c>
      <c r="E360" s="71">
        <v>40429</v>
      </c>
      <c r="F360" s="71">
        <v>40431</v>
      </c>
      <c r="G360" s="69">
        <v>2</v>
      </c>
      <c r="H360" s="69" t="s">
        <v>12</v>
      </c>
      <c r="I360" s="69" t="s">
        <v>35</v>
      </c>
      <c r="J360" s="69" t="s">
        <v>24</v>
      </c>
    </row>
    <row r="361" spans="1:10" ht="12.75" customHeight="1">
      <c r="A361" s="69" t="s">
        <v>494</v>
      </c>
      <c r="B361" s="69" t="s">
        <v>509</v>
      </c>
      <c r="C361" s="69" t="s">
        <v>510</v>
      </c>
      <c r="D361" s="69" t="s">
        <v>36</v>
      </c>
      <c r="E361" s="71">
        <v>40431</v>
      </c>
      <c r="F361" s="71">
        <v>40446</v>
      </c>
      <c r="G361" s="69">
        <v>15</v>
      </c>
      <c r="H361" s="69" t="s">
        <v>12</v>
      </c>
      <c r="I361" s="69" t="s">
        <v>35</v>
      </c>
      <c r="J361" s="69" t="s">
        <v>24</v>
      </c>
    </row>
    <row r="362" spans="1:10" ht="12.75" customHeight="1">
      <c r="A362" s="69" t="s">
        <v>494</v>
      </c>
      <c r="B362" s="69" t="s">
        <v>509</v>
      </c>
      <c r="C362" s="69" t="s">
        <v>510</v>
      </c>
      <c r="D362" s="69" t="s">
        <v>36</v>
      </c>
      <c r="E362" s="71">
        <v>40465</v>
      </c>
      <c r="F362" s="71">
        <v>40467</v>
      </c>
      <c r="G362" s="69">
        <v>2</v>
      </c>
      <c r="H362" s="69" t="s">
        <v>12</v>
      </c>
      <c r="I362" s="69" t="s">
        <v>35</v>
      </c>
      <c r="J362" s="69" t="s">
        <v>24</v>
      </c>
    </row>
    <row r="363" spans="1:10" ht="12.75" customHeight="1">
      <c r="A363" s="69" t="s">
        <v>494</v>
      </c>
      <c r="B363" s="69" t="s">
        <v>509</v>
      </c>
      <c r="C363" s="69" t="s">
        <v>510</v>
      </c>
      <c r="D363" s="69" t="s">
        <v>36</v>
      </c>
      <c r="E363" s="71">
        <v>40470</v>
      </c>
      <c r="F363" s="71">
        <v>40527</v>
      </c>
      <c r="G363" s="69">
        <v>57</v>
      </c>
      <c r="H363" s="69" t="s">
        <v>12</v>
      </c>
      <c r="I363" s="69" t="s">
        <v>1032</v>
      </c>
      <c r="J363" s="69" t="s">
        <v>24</v>
      </c>
    </row>
    <row r="364" spans="1:10" ht="12.75" customHeight="1">
      <c r="A364" s="69" t="s">
        <v>494</v>
      </c>
      <c r="B364" s="69" t="s">
        <v>509</v>
      </c>
      <c r="C364" s="69" t="s">
        <v>510</v>
      </c>
      <c r="D364" s="69" t="s">
        <v>33</v>
      </c>
      <c r="E364" s="71">
        <v>40534</v>
      </c>
      <c r="F364" s="71">
        <v>40542</v>
      </c>
      <c r="G364" s="69">
        <v>8</v>
      </c>
      <c r="H364" s="69" t="s">
        <v>12</v>
      </c>
      <c r="I364" s="69" t="s">
        <v>12</v>
      </c>
      <c r="J364" s="69" t="s">
        <v>21</v>
      </c>
    </row>
    <row r="365" spans="1:10" ht="12.75" customHeight="1">
      <c r="A365" s="69" t="s">
        <v>494</v>
      </c>
      <c r="B365" s="69" t="s">
        <v>509</v>
      </c>
      <c r="C365" s="69" t="s">
        <v>510</v>
      </c>
      <c r="D365" s="69" t="s">
        <v>36</v>
      </c>
      <c r="E365" s="71">
        <v>40542</v>
      </c>
      <c r="F365" s="71">
        <v>40543</v>
      </c>
      <c r="G365" s="69">
        <v>1</v>
      </c>
      <c r="H365" s="69" t="s">
        <v>12</v>
      </c>
      <c r="I365" s="69" t="s">
        <v>1032</v>
      </c>
      <c r="J365" s="69" t="s">
        <v>24</v>
      </c>
    </row>
    <row r="366" spans="1:10" ht="12.75" customHeight="1">
      <c r="A366" s="69" t="s">
        <v>494</v>
      </c>
      <c r="B366" s="69" t="s">
        <v>513</v>
      </c>
      <c r="C366" s="69" t="s">
        <v>514</v>
      </c>
      <c r="D366" s="69" t="s">
        <v>36</v>
      </c>
      <c r="E366" s="71">
        <v>40179</v>
      </c>
      <c r="F366" s="71">
        <v>40179</v>
      </c>
      <c r="G366" s="69">
        <v>1</v>
      </c>
      <c r="H366" s="69" t="s">
        <v>12</v>
      </c>
      <c r="I366" s="69" t="s">
        <v>1037</v>
      </c>
      <c r="J366" s="69" t="s">
        <v>24</v>
      </c>
    </row>
    <row r="367" spans="1:10" ht="12.75" customHeight="1">
      <c r="A367" s="69" t="s">
        <v>494</v>
      </c>
      <c r="B367" s="69" t="s">
        <v>513</v>
      </c>
      <c r="C367" s="69" t="s">
        <v>514</v>
      </c>
      <c r="D367" s="69" t="s">
        <v>36</v>
      </c>
      <c r="E367" s="71">
        <v>40229</v>
      </c>
      <c r="F367" s="71">
        <v>40232</v>
      </c>
      <c r="G367" s="69">
        <v>3</v>
      </c>
      <c r="H367" s="69" t="s">
        <v>12</v>
      </c>
      <c r="I367" s="69" t="s">
        <v>35</v>
      </c>
      <c r="J367" s="69" t="s">
        <v>24</v>
      </c>
    </row>
    <row r="368" spans="1:10" ht="12.75" customHeight="1">
      <c r="A368" s="69" t="s">
        <v>494</v>
      </c>
      <c r="B368" s="69" t="s">
        <v>513</v>
      </c>
      <c r="C368" s="69" t="s">
        <v>514</v>
      </c>
      <c r="D368" s="69" t="s">
        <v>36</v>
      </c>
      <c r="E368" s="71">
        <v>40269</v>
      </c>
      <c r="F368" s="71">
        <v>40270</v>
      </c>
      <c r="G368" s="69">
        <v>1</v>
      </c>
      <c r="H368" s="69" t="s">
        <v>12</v>
      </c>
      <c r="I368" s="69" t="s">
        <v>35</v>
      </c>
      <c r="J368" s="69" t="s">
        <v>24</v>
      </c>
    </row>
    <row r="369" spans="1:10" ht="12.75" customHeight="1">
      <c r="A369" s="69" t="s">
        <v>494</v>
      </c>
      <c r="B369" s="69" t="s">
        <v>513</v>
      </c>
      <c r="C369" s="69" t="s">
        <v>514</v>
      </c>
      <c r="D369" s="69" t="s">
        <v>36</v>
      </c>
      <c r="E369" s="71">
        <v>40278</v>
      </c>
      <c r="F369" s="71">
        <v>40279</v>
      </c>
      <c r="G369" s="69">
        <v>1</v>
      </c>
      <c r="H369" s="69" t="s">
        <v>12</v>
      </c>
      <c r="I369" s="69" t="s">
        <v>35</v>
      </c>
      <c r="J369" s="69" t="s">
        <v>24</v>
      </c>
    </row>
    <row r="370" spans="1:10" ht="12.75" customHeight="1">
      <c r="A370" s="69" t="s">
        <v>494</v>
      </c>
      <c r="B370" s="69" t="s">
        <v>513</v>
      </c>
      <c r="C370" s="69" t="s">
        <v>514</v>
      </c>
      <c r="D370" s="69" t="s">
        <v>36</v>
      </c>
      <c r="E370" s="71">
        <v>40317</v>
      </c>
      <c r="F370" s="71">
        <v>40318</v>
      </c>
      <c r="G370" s="69">
        <v>1</v>
      </c>
      <c r="H370" s="69" t="s">
        <v>12</v>
      </c>
      <c r="I370" s="69" t="s">
        <v>35</v>
      </c>
      <c r="J370" s="69" t="s">
        <v>24</v>
      </c>
    </row>
    <row r="371" spans="1:10" ht="12.75" customHeight="1">
      <c r="A371" s="69" t="s">
        <v>494</v>
      </c>
      <c r="B371" s="69" t="s">
        <v>513</v>
      </c>
      <c r="C371" s="69" t="s">
        <v>514</v>
      </c>
      <c r="D371" s="69" t="s">
        <v>36</v>
      </c>
      <c r="E371" s="71">
        <v>40486</v>
      </c>
      <c r="F371" s="71">
        <v>40488</v>
      </c>
      <c r="G371" s="69">
        <v>2</v>
      </c>
      <c r="H371" s="69" t="s">
        <v>12</v>
      </c>
      <c r="I371" s="69" t="s">
        <v>35</v>
      </c>
      <c r="J371" s="69" t="s">
        <v>24</v>
      </c>
    </row>
    <row r="372" spans="1:10" ht="12.75" customHeight="1">
      <c r="A372" s="69" t="s">
        <v>494</v>
      </c>
      <c r="B372" s="69" t="s">
        <v>513</v>
      </c>
      <c r="C372" s="69" t="s">
        <v>514</v>
      </c>
      <c r="D372" s="69" t="s">
        <v>36</v>
      </c>
      <c r="E372" s="71">
        <v>40498</v>
      </c>
      <c r="F372" s="71">
        <v>40512</v>
      </c>
      <c r="G372" s="69">
        <v>14</v>
      </c>
      <c r="H372" s="69" t="s">
        <v>12</v>
      </c>
      <c r="I372" s="69" t="s">
        <v>35</v>
      </c>
      <c r="J372" s="69" t="s">
        <v>24</v>
      </c>
    </row>
    <row r="373" spans="1:10" ht="12.75" customHeight="1">
      <c r="A373" s="69" t="s">
        <v>494</v>
      </c>
      <c r="B373" s="69" t="s">
        <v>515</v>
      </c>
      <c r="C373" s="69" t="s">
        <v>516</v>
      </c>
      <c r="D373" s="69" t="s">
        <v>36</v>
      </c>
      <c r="E373" s="71">
        <v>40317</v>
      </c>
      <c r="F373" s="71">
        <v>40319</v>
      </c>
      <c r="G373" s="69">
        <v>2</v>
      </c>
      <c r="H373" s="69" t="s">
        <v>12</v>
      </c>
      <c r="I373" s="69" t="s">
        <v>35</v>
      </c>
      <c r="J373" s="69" t="s">
        <v>24</v>
      </c>
    </row>
    <row r="374" spans="1:10" ht="12.75" customHeight="1">
      <c r="A374" s="69" t="s">
        <v>494</v>
      </c>
      <c r="B374" s="69" t="s">
        <v>515</v>
      </c>
      <c r="C374" s="69" t="s">
        <v>516</v>
      </c>
      <c r="D374" s="69" t="s">
        <v>36</v>
      </c>
      <c r="E374" s="71">
        <v>40381</v>
      </c>
      <c r="F374" s="71">
        <v>40382</v>
      </c>
      <c r="G374" s="69">
        <v>1</v>
      </c>
      <c r="H374" s="69" t="s">
        <v>12</v>
      </c>
      <c r="I374" s="69" t="s">
        <v>35</v>
      </c>
      <c r="J374" s="69" t="s">
        <v>24</v>
      </c>
    </row>
    <row r="375" spans="1:10" ht="12.75" customHeight="1">
      <c r="A375" s="69" t="s">
        <v>494</v>
      </c>
      <c r="B375" s="69" t="s">
        <v>515</v>
      </c>
      <c r="C375" s="69" t="s">
        <v>516</v>
      </c>
      <c r="D375" s="69" t="s">
        <v>36</v>
      </c>
      <c r="E375" s="71">
        <v>40429</v>
      </c>
      <c r="F375" s="71">
        <v>40431</v>
      </c>
      <c r="G375" s="69">
        <v>2</v>
      </c>
      <c r="H375" s="69" t="s">
        <v>12</v>
      </c>
      <c r="I375" s="69" t="s">
        <v>35</v>
      </c>
      <c r="J375" s="69" t="s">
        <v>24</v>
      </c>
    </row>
    <row r="376" spans="1:10" ht="12.75" customHeight="1">
      <c r="A376" s="69" t="s">
        <v>494</v>
      </c>
      <c r="B376" s="69" t="s">
        <v>515</v>
      </c>
      <c r="C376" s="69" t="s">
        <v>516</v>
      </c>
      <c r="D376" s="69" t="s">
        <v>36</v>
      </c>
      <c r="E376" s="71">
        <v>40437</v>
      </c>
      <c r="F376" s="71">
        <v>40438</v>
      </c>
      <c r="G376" s="69">
        <v>1</v>
      </c>
      <c r="H376" s="69" t="s">
        <v>12</v>
      </c>
      <c r="I376" s="69" t="s">
        <v>35</v>
      </c>
      <c r="J376" s="69" t="s">
        <v>24</v>
      </c>
    </row>
    <row r="377" spans="1:10" ht="12.75" customHeight="1">
      <c r="A377" s="69" t="s">
        <v>494</v>
      </c>
      <c r="B377" s="69" t="s">
        <v>517</v>
      </c>
      <c r="C377" s="69" t="s">
        <v>518</v>
      </c>
      <c r="D377" s="69" t="s">
        <v>36</v>
      </c>
      <c r="E377" s="71">
        <v>40179</v>
      </c>
      <c r="F377" s="71">
        <v>40179</v>
      </c>
      <c r="G377" s="69">
        <v>1</v>
      </c>
      <c r="H377" s="69" t="s">
        <v>12</v>
      </c>
      <c r="I377" s="69" t="s">
        <v>1037</v>
      </c>
      <c r="J377" s="69" t="s">
        <v>24</v>
      </c>
    </row>
    <row r="378" spans="1:10" ht="18" customHeight="1">
      <c r="A378" s="69" t="s">
        <v>494</v>
      </c>
      <c r="B378" s="69" t="s">
        <v>517</v>
      </c>
      <c r="C378" s="69" t="s">
        <v>518</v>
      </c>
      <c r="D378" s="69" t="s">
        <v>36</v>
      </c>
      <c r="E378" s="71">
        <v>40212</v>
      </c>
      <c r="F378" s="71">
        <v>40214</v>
      </c>
      <c r="G378" s="69">
        <v>2</v>
      </c>
      <c r="H378" s="69" t="s">
        <v>12</v>
      </c>
      <c r="I378" s="69" t="s">
        <v>1040</v>
      </c>
      <c r="J378" s="69" t="s">
        <v>24</v>
      </c>
    </row>
    <row r="379" spans="1:10" ht="12.75" customHeight="1">
      <c r="A379" s="69" t="s">
        <v>494</v>
      </c>
      <c r="B379" s="69" t="s">
        <v>517</v>
      </c>
      <c r="C379" s="69" t="s">
        <v>518</v>
      </c>
      <c r="D379" s="69" t="s">
        <v>36</v>
      </c>
      <c r="E379" s="71">
        <v>40227</v>
      </c>
      <c r="F379" s="71">
        <v>40228</v>
      </c>
      <c r="G379" s="69">
        <v>1</v>
      </c>
      <c r="H379" s="69" t="s">
        <v>12</v>
      </c>
      <c r="I379" s="69" t="s">
        <v>35</v>
      </c>
      <c r="J379" s="69" t="s">
        <v>24</v>
      </c>
    </row>
    <row r="380" spans="1:10" ht="12.75" customHeight="1">
      <c r="A380" s="69" t="s">
        <v>494</v>
      </c>
      <c r="B380" s="69" t="s">
        <v>517</v>
      </c>
      <c r="C380" s="69" t="s">
        <v>518</v>
      </c>
      <c r="D380" s="69" t="s">
        <v>36</v>
      </c>
      <c r="E380" s="71">
        <v>40229</v>
      </c>
      <c r="F380" s="71">
        <v>40232</v>
      </c>
      <c r="G380" s="69">
        <v>3</v>
      </c>
      <c r="H380" s="69" t="s">
        <v>12</v>
      </c>
      <c r="I380" s="69" t="s">
        <v>1037</v>
      </c>
      <c r="J380" s="69" t="s">
        <v>24</v>
      </c>
    </row>
    <row r="381" spans="1:10" ht="12.75" customHeight="1">
      <c r="A381" s="69" t="s">
        <v>494</v>
      </c>
      <c r="B381" s="69" t="s">
        <v>517</v>
      </c>
      <c r="C381" s="69" t="s">
        <v>518</v>
      </c>
      <c r="D381" s="69" t="s">
        <v>36</v>
      </c>
      <c r="E381" s="71">
        <v>40252</v>
      </c>
      <c r="F381" s="71">
        <v>40253</v>
      </c>
      <c r="G381" s="69">
        <v>1</v>
      </c>
      <c r="H381" s="69" t="s">
        <v>12</v>
      </c>
      <c r="I381" s="69" t="s">
        <v>35</v>
      </c>
      <c r="J381" s="69" t="s">
        <v>24</v>
      </c>
    </row>
    <row r="382" spans="1:10" ht="12.75" customHeight="1">
      <c r="A382" s="69" t="s">
        <v>494</v>
      </c>
      <c r="B382" s="69" t="s">
        <v>517</v>
      </c>
      <c r="C382" s="69" t="s">
        <v>518</v>
      </c>
      <c r="D382" s="69" t="s">
        <v>36</v>
      </c>
      <c r="E382" s="71">
        <v>40269</v>
      </c>
      <c r="F382" s="71">
        <v>40270</v>
      </c>
      <c r="G382" s="69">
        <v>1</v>
      </c>
      <c r="H382" s="69" t="s">
        <v>12</v>
      </c>
      <c r="I382" s="69" t="s">
        <v>1037</v>
      </c>
      <c r="J382" s="69" t="s">
        <v>24</v>
      </c>
    </row>
    <row r="383" spans="1:10" ht="12.75" customHeight="1">
      <c r="A383" s="69" t="s">
        <v>494</v>
      </c>
      <c r="B383" s="69" t="s">
        <v>517</v>
      </c>
      <c r="C383" s="69" t="s">
        <v>518</v>
      </c>
      <c r="D383" s="69" t="s">
        <v>36</v>
      </c>
      <c r="E383" s="71">
        <v>40270</v>
      </c>
      <c r="F383" s="71">
        <v>40271</v>
      </c>
      <c r="G383" s="69">
        <v>1</v>
      </c>
      <c r="H383" s="69" t="s">
        <v>12</v>
      </c>
      <c r="I383" s="69" t="s">
        <v>35</v>
      </c>
      <c r="J383" s="69" t="s">
        <v>24</v>
      </c>
    </row>
    <row r="384" spans="1:10" ht="12.75" customHeight="1">
      <c r="A384" s="69" t="s">
        <v>494</v>
      </c>
      <c r="B384" s="69" t="s">
        <v>517</v>
      </c>
      <c r="C384" s="69" t="s">
        <v>518</v>
      </c>
      <c r="D384" s="69" t="s">
        <v>36</v>
      </c>
      <c r="E384" s="71">
        <v>40285</v>
      </c>
      <c r="F384" s="71">
        <v>40286</v>
      </c>
      <c r="G384" s="69">
        <v>1</v>
      </c>
      <c r="H384" s="69" t="s">
        <v>12</v>
      </c>
      <c r="I384" s="69" t="s">
        <v>1037</v>
      </c>
      <c r="J384" s="69" t="s">
        <v>24</v>
      </c>
    </row>
    <row r="385" spans="1:10" ht="12.75" customHeight="1">
      <c r="A385" s="69" t="s">
        <v>494</v>
      </c>
      <c r="B385" s="69" t="s">
        <v>517</v>
      </c>
      <c r="C385" s="69" t="s">
        <v>518</v>
      </c>
      <c r="D385" s="69" t="s">
        <v>36</v>
      </c>
      <c r="E385" s="71">
        <v>40296</v>
      </c>
      <c r="F385" s="71">
        <v>40297</v>
      </c>
      <c r="G385" s="69">
        <v>1</v>
      </c>
      <c r="H385" s="69" t="s">
        <v>12</v>
      </c>
      <c r="I385" s="69" t="s">
        <v>1037</v>
      </c>
      <c r="J385" s="69" t="s">
        <v>24</v>
      </c>
    </row>
    <row r="386" spans="1:10" ht="12.75" customHeight="1">
      <c r="A386" s="69" t="s">
        <v>494</v>
      </c>
      <c r="B386" s="69" t="s">
        <v>517</v>
      </c>
      <c r="C386" s="69" t="s">
        <v>518</v>
      </c>
      <c r="D386" s="69" t="s">
        <v>36</v>
      </c>
      <c r="E386" s="71">
        <v>40306</v>
      </c>
      <c r="F386" s="71">
        <v>40308</v>
      </c>
      <c r="G386" s="69">
        <v>2</v>
      </c>
      <c r="H386" s="69" t="s">
        <v>12</v>
      </c>
      <c r="I386" s="69" t="s">
        <v>35</v>
      </c>
      <c r="J386" s="69" t="s">
        <v>24</v>
      </c>
    </row>
    <row r="387" spans="1:10" ht="12.75" customHeight="1">
      <c r="A387" s="69" t="s">
        <v>494</v>
      </c>
      <c r="B387" s="69" t="s">
        <v>517</v>
      </c>
      <c r="C387" s="69" t="s">
        <v>518</v>
      </c>
      <c r="D387" s="69" t="s">
        <v>36</v>
      </c>
      <c r="E387" s="71">
        <v>40354</v>
      </c>
      <c r="F387" s="71">
        <v>40355</v>
      </c>
      <c r="G387" s="69">
        <v>1</v>
      </c>
      <c r="H387" s="69" t="s">
        <v>12</v>
      </c>
      <c r="I387" s="69" t="s">
        <v>35</v>
      </c>
      <c r="J387" s="69" t="s">
        <v>24</v>
      </c>
    </row>
    <row r="388" spans="1:10" ht="12.75" customHeight="1">
      <c r="A388" s="69" t="s">
        <v>494</v>
      </c>
      <c r="B388" s="69" t="s">
        <v>517</v>
      </c>
      <c r="C388" s="69" t="s">
        <v>518</v>
      </c>
      <c r="D388" s="69" t="s">
        <v>36</v>
      </c>
      <c r="E388" s="71">
        <v>40355</v>
      </c>
      <c r="F388" s="71">
        <v>40358</v>
      </c>
      <c r="G388" s="69">
        <v>3</v>
      </c>
      <c r="H388" s="69" t="s">
        <v>12</v>
      </c>
      <c r="I388" s="69" t="s">
        <v>35</v>
      </c>
      <c r="J388" s="69" t="s">
        <v>24</v>
      </c>
    </row>
    <row r="389" spans="1:10" ht="12.75" customHeight="1">
      <c r="A389" s="69" t="s">
        <v>494</v>
      </c>
      <c r="B389" s="69" t="s">
        <v>517</v>
      </c>
      <c r="C389" s="69" t="s">
        <v>518</v>
      </c>
      <c r="D389" s="69" t="s">
        <v>36</v>
      </c>
      <c r="E389" s="71">
        <v>40382</v>
      </c>
      <c r="F389" s="71">
        <v>40383</v>
      </c>
      <c r="G389" s="69">
        <v>1</v>
      </c>
      <c r="H389" s="69" t="s">
        <v>12</v>
      </c>
      <c r="I389" s="69" t="s">
        <v>35</v>
      </c>
      <c r="J389" s="69" t="s">
        <v>24</v>
      </c>
    </row>
    <row r="390" spans="1:10" ht="12.75" customHeight="1">
      <c r="A390" s="69" t="s">
        <v>494</v>
      </c>
      <c r="B390" s="69" t="s">
        <v>517</v>
      </c>
      <c r="C390" s="69" t="s">
        <v>518</v>
      </c>
      <c r="D390" s="69" t="s">
        <v>36</v>
      </c>
      <c r="E390" s="71">
        <v>40385</v>
      </c>
      <c r="F390" s="71">
        <v>40386</v>
      </c>
      <c r="G390" s="69">
        <v>1</v>
      </c>
      <c r="H390" s="69" t="s">
        <v>12</v>
      </c>
      <c r="I390" s="69" t="s">
        <v>35</v>
      </c>
      <c r="J390" s="69" t="s">
        <v>24</v>
      </c>
    </row>
    <row r="391" spans="1:10" ht="12.75" customHeight="1">
      <c r="A391" s="69" t="s">
        <v>494</v>
      </c>
      <c r="B391" s="69" t="s">
        <v>517</v>
      </c>
      <c r="C391" s="69" t="s">
        <v>518</v>
      </c>
      <c r="D391" s="69" t="s">
        <v>36</v>
      </c>
      <c r="E391" s="71">
        <v>40386</v>
      </c>
      <c r="F391" s="71">
        <v>40388</v>
      </c>
      <c r="G391" s="69">
        <v>2</v>
      </c>
      <c r="H391" s="69" t="s">
        <v>12</v>
      </c>
      <c r="I391" s="69" t="s">
        <v>1037</v>
      </c>
      <c r="J391" s="69" t="s">
        <v>24</v>
      </c>
    </row>
    <row r="392" spans="1:10" ht="12.75" customHeight="1">
      <c r="A392" s="69" t="s">
        <v>494</v>
      </c>
      <c r="B392" s="69" t="s">
        <v>517</v>
      </c>
      <c r="C392" s="69" t="s">
        <v>518</v>
      </c>
      <c r="D392" s="69" t="s">
        <v>36</v>
      </c>
      <c r="E392" s="71">
        <v>40401</v>
      </c>
      <c r="F392" s="71">
        <v>40402</v>
      </c>
      <c r="G392" s="69">
        <v>1</v>
      </c>
      <c r="H392" s="69" t="s">
        <v>12</v>
      </c>
      <c r="I392" s="69" t="s">
        <v>1037</v>
      </c>
      <c r="J392" s="69" t="s">
        <v>24</v>
      </c>
    </row>
    <row r="393" spans="1:10" ht="12.75" customHeight="1">
      <c r="A393" s="69" t="s">
        <v>494</v>
      </c>
      <c r="B393" s="69" t="s">
        <v>517</v>
      </c>
      <c r="C393" s="69" t="s">
        <v>518</v>
      </c>
      <c r="D393" s="69" t="s">
        <v>36</v>
      </c>
      <c r="E393" s="71">
        <v>40402</v>
      </c>
      <c r="F393" s="71">
        <v>40403</v>
      </c>
      <c r="G393" s="69">
        <v>1</v>
      </c>
      <c r="H393" s="69" t="s">
        <v>12</v>
      </c>
      <c r="I393" s="69" t="s">
        <v>1037</v>
      </c>
      <c r="J393" s="69" t="s">
        <v>24</v>
      </c>
    </row>
    <row r="394" spans="1:10" ht="12.75" customHeight="1">
      <c r="A394" s="69" t="s">
        <v>494</v>
      </c>
      <c r="B394" s="69" t="s">
        <v>517</v>
      </c>
      <c r="C394" s="69" t="s">
        <v>518</v>
      </c>
      <c r="D394" s="69" t="s">
        <v>36</v>
      </c>
      <c r="E394" s="71">
        <v>40403</v>
      </c>
      <c r="F394" s="71">
        <v>40404</v>
      </c>
      <c r="G394" s="69">
        <v>1</v>
      </c>
      <c r="H394" s="69" t="s">
        <v>12</v>
      </c>
      <c r="I394" s="69" t="s">
        <v>1037</v>
      </c>
      <c r="J394" s="69" t="s">
        <v>24</v>
      </c>
    </row>
    <row r="395" spans="1:10" ht="12.75" customHeight="1">
      <c r="A395" s="69" t="s">
        <v>494</v>
      </c>
      <c r="B395" s="69" t="s">
        <v>517</v>
      </c>
      <c r="C395" s="69" t="s">
        <v>518</v>
      </c>
      <c r="D395" s="69" t="s">
        <v>36</v>
      </c>
      <c r="E395" s="71">
        <v>40410</v>
      </c>
      <c r="F395" s="71">
        <v>40411</v>
      </c>
      <c r="G395" s="69">
        <v>1</v>
      </c>
      <c r="H395" s="69" t="s">
        <v>12</v>
      </c>
      <c r="I395" s="69" t="s">
        <v>35</v>
      </c>
      <c r="J395" s="69" t="s">
        <v>24</v>
      </c>
    </row>
    <row r="396" spans="1:10" ht="12.75" customHeight="1">
      <c r="A396" s="69" t="s">
        <v>494</v>
      </c>
      <c r="B396" s="69" t="s">
        <v>517</v>
      </c>
      <c r="C396" s="69" t="s">
        <v>518</v>
      </c>
      <c r="D396" s="69" t="s">
        <v>36</v>
      </c>
      <c r="E396" s="71">
        <v>40413</v>
      </c>
      <c r="F396" s="71">
        <v>40416</v>
      </c>
      <c r="G396" s="69">
        <v>3</v>
      </c>
      <c r="H396" s="69" t="s">
        <v>12</v>
      </c>
      <c r="I396" s="69" t="s">
        <v>35</v>
      </c>
      <c r="J396" s="69" t="s">
        <v>24</v>
      </c>
    </row>
    <row r="397" spans="1:10" ht="12.75" customHeight="1">
      <c r="A397" s="69" t="s">
        <v>494</v>
      </c>
      <c r="B397" s="69" t="s">
        <v>517</v>
      </c>
      <c r="C397" s="69" t="s">
        <v>518</v>
      </c>
      <c r="D397" s="69" t="s">
        <v>36</v>
      </c>
      <c r="E397" s="71">
        <v>40416</v>
      </c>
      <c r="F397" s="71">
        <v>40420</v>
      </c>
      <c r="G397" s="69">
        <v>4</v>
      </c>
      <c r="H397" s="69" t="s">
        <v>12</v>
      </c>
      <c r="I397" s="69" t="s">
        <v>1037</v>
      </c>
      <c r="J397" s="69" t="s">
        <v>24</v>
      </c>
    </row>
    <row r="398" spans="1:10" ht="12.75" customHeight="1">
      <c r="A398" s="69" t="s">
        <v>494</v>
      </c>
      <c r="B398" s="69" t="s">
        <v>517</v>
      </c>
      <c r="C398" s="69" t="s">
        <v>518</v>
      </c>
      <c r="D398" s="69" t="s">
        <v>36</v>
      </c>
      <c r="E398" s="71">
        <v>40420</v>
      </c>
      <c r="F398" s="71">
        <v>40421</v>
      </c>
      <c r="G398" s="69">
        <v>1</v>
      </c>
      <c r="H398" s="69" t="s">
        <v>12</v>
      </c>
      <c r="I398" s="69" t="s">
        <v>35</v>
      </c>
      <c r="J398" s="69" t="s">
        <v>24</v>
      </c>
    </row>
    <row r="399" spans="1:10" ht="12.75" customHeight="1">
      <c r="A399" s="69" t="s">
        <v>494</v>
      </c>
      <c r="B399" s="69" t="s">
        <v>517</v>
      </c>
      <c r="C399" s="69" t="s">
        <v>518</v>
      </c>
      <c r="D399" s="69" t="s">
        <v>36</v>
      </c>
      <c r="E399" s="71">
        <v>40421</v>
      </c>
      <c r="F399" s="71">
        <v>40422</v>
      </c>
      <c r="G399" s="69">
        <v>1</v>
      </c>
      <c r="H399" s="69" t="s">
        <v>12</v>
      </c>
      <c r="I399" s="69" t="s">
        <v>35</v>
      </c>
      <c r="J399" s="69" t="s">
        <v>24</v>
      </c>
    </row>
    <row r="400" spans="1:10" ht="12.75" customHeight="1">
      <c r="A400" s="69" t="s">
        <v>494</v>
      </c>
      <c r="B400" s="69" t="s">
        <v>519</v>
      </c>
      <c r="C400" s="69" t="s">
        <v>520</v>
      </c>
      <c r="D400" s="69" t="s">
        <v>36</v>
      </c>
      <c r="E400" s="71">
        <v>40212</v>
      </c>
      <c r="F400" s="71">
        <v>40214</v>
      </c>
      <c r="G400" s="69">
        <v>2</v>
      </c>
      <c r="H400" s="69" t="s">
        <v>12</v>
      </c>
      <c r="I400" s="69" t="s">
        <v>35</v>
      </c>
      <c r="J400" s="69" t="s">
        <v>24</v>
      </c>
    </row>
    <row r="401" spans="1:10" ht="12.75" customHeight="1">
      <c r="A401" s="69" t="s">
        <v>494</v>
      </c>
      <c r="B401" s="69" t="s">
        <v>519</v>
      </c>
      <c r="C401" s="69" t="s">
        <v>520</v>
      </c>
      <c r="D401" s="69" t="s">
        <v>33</v>
      </c>
      <c r="E401" s="71">
        <v>40215</v>
      </c>
      <c r="F401" s="71">
        <v>40218</v>
      </c>
      <c r="G401" s="69">
        <v>3</v>
      </c>
      <c r="H401" s="69" t="s">
        <v>12</v>
      </c>
      <c r="I401" s="69" t="s">
        <v>12</v>
      </c>
      <c r="J401" s="69" t="s">
        <v>21</v>
      </c>
    </row>
    <row r="402" spans="1:10" ht="12.75" customHeight="1">
      <c r="A402" s="69" t="s">
        <v>494</v>
      </c>
      <c r="B402" s="69" t="s">
        <v>519</v>
      </c>
      <c r="C402" s="69" t="s">
        <v>520</v>
      </c>
      <c r="D402" s="69" t="s">
        <v>36</v>
      </c>
      <c r="E402" s="71">
        <v>40325</v>
      </c>
      <c r="F402" s="71">
        <v>40326</v>
      </c>
      <c r="G402" s="69">
        <v>1</v>
      </c>
      <c r="H402" s="69" t="s">
        <v>12</v>
      </c>
      <c r="I402" s="69" t="s">
        <v>35</v>
      </c>
      <c r="J402" s="69" t="s">
        <v>24</v>
      </c>
    </row>
    <row r="403" spans="1:10" ht="12.75" customHeight="1">
      <c r="A403" s="69" t="s">
        <v>494</v>
      </c>
      <c r="B403" s="69" t="s">
        <v>519</v>
      </c>
      <c r="C403" s="69" t="s">
        <v>520</v>
      </c>
      <c r="D403" s="69" t="s">
        <v>36</v>
      </c>
      <c r="E403" s="71">
        <v>40415</v>
      </c>
      <c r="F403" s="71">
        <v>40416</v>
      </c>
      <c r="G403" s="69">
        <v>1</v>
      </c>
      <c r="H403" s="69" t="s">
        <v>12</v>
      </c>
      <c r="I403" s="69" t="s">
        <v>35</v>
      </c>
      <c r="J403" s="69" t="s">
        <v>24</v>
      </c>
    </row>
    <row r="404" spans="1:10" ht="12.75" customHeight="1">
      <c r="A404" s="69" t="s">
        <v>494</v>
      </c>
      <c r="B404" s="69" t="s">
        <v>519</v>
      </c>
      <c r="C404" s="69" t="s">
        <v>520</v>
      </c>
      <c r="D404" s="69" t="s">
        <v>36</v>
      </c>
      <c r="E404" s="71">
        <v>40429</v>
      </c>
      <c r="F404" s="71">
        <v>40430</v>
      </c>
      <c r="G404" s="69">
        <v>1</v>
      </c>
      <c r="H404" s="69" t="s">
        <v>12</v>
      </c>
      <c r="I404" s="69" t="s">
        <v>35</v>
      </c>
      <c r="J404" s="69" t="s">
        <v>24</v>
      </c>
    </row>
    <row r="405" spans="1:10" ht="12.75" customHeight="1">
      <c r="A405" s="69" t="s">
        <v>494</v>
      </c>
      <c r="B405" s="69" t="s">
        <v>519</v>
      </c>
      <c r="C405" s="69" t="s">
        <v>520</v>
      </c>
      <c r="D405" s="69" t="s">
        <v>36</v>
      </c>
      <c r="E405" s="71">
        <v>40485</v>
      </c>
      <c r="F405" s="71">
        <v>40488</v>
      </c>
      <c r="G405" s="69">
        <v>3</v>
      </c>
      <c r="H405" s="69" t="s">
        <v>12</v>
      </c>
      <c r="I405" s="69" t="s">
        <v>35</v>
      </c>
      <c r="J405" s="69" t="s">
        <v>24</v>
      </c>
    </row>
    <row r="406" spans="1:10" ht="12.75" customHeight="1">
      <c r="A406" s="69" t="s">
        <v>494</v>
      </c>
      <c r="B406" s="69" t="s">
        <v>519</v>
      </c>
      <c r="C406" s="69" t="s">
        <v>520</v>
      </c>
      <c r="D406" s="69" t="s">
        <v>33</v>
      </c>
      <c r="E406" s="71">
        <v>40504</v>
      </c>
      <c r="F406" s="71">
        <v>40506</v>
      </c>
      <c r="G406" s="69">
        <v>2</v>
      </c>
      <c r="H406" s="69" t="s">
        <v>1041</v>
      </c>
      <c r="I406" s="69" t="s">
        <v>12</v>
      </c>
      <c r="J406" s="69" t="s">
        <v>21</v>
      </c>
    </row>
    <row r="407" spans="1:10" ht="12.75" customHeight="1">
      <c r="A407" s="69" t="s">
        <v>494</v>
      </c>
      <c r="B407" s="69" t="s">
        <v>519</v>
      </c>
      <c r="C407" s="69" t="s">
        <v>520</v>
      </c>
      <c r="D407" s="69" t="s">
        <v>33</v>
      </c>
      <c r="E407" s="71">
        <v>40534</v>
      </c>
      <c r="F407" s="71">
        <v>40542</v>
      </c>
      <c r="G407" s="69">
        <v>8</v>
      </c>
      <c r="H407" s="69" t="s">
        <v>12</v>
      </c>
      <c r="I407" s="69" t="s">
        <v>12</v>
      </c>
      <c r="J407" s="69" t="s">
        <v>21</v>
      </c>
    </row>
    <row r="408" spans="1:10" ht="12.75" customHeight="1">
      <c r="A408" s="69" t="s">
        <v>494</v>
      </c>
      <c r="B408" s="69" t="s">
        <v>521</v>
      </c>
      <c r="C408" s="69" t="s">
        <v>522</v>
      </c>
      <c r="D408" s="69" t="s">
        <v>33</v>
      </c>
      <c r="E408" s="71">
        <v>40441</v>
      </c>
      <c r="F408" s="71">
        <v>40443</v>
      </c>
      <c r="G408" s="69">
        <v>2</v>
      </c>
      <c r="H408" s="69" t="s">
        <v>1042</v>
      </c>
      <c r="I408" s="69" t="s">
        <v>12</v>
      </c>
      <c r="J408" s="69" t="s">
        <v>21</v>
      </c>
    </row>
    <row r="409" spans="1:10" ht="12.75" customHeight="1">
      <c r="A409" s="69" t="s">
        <v>494</v>
      </c>
      <c r="B409" s="69" t="s">
        <v>521</v>
      </c>
      <c r="C409" s="69" t="s">
        <v>522</v>
      </c>
      <c r="D409" s="69" t="s">
        <v>36</v>
      </c>
      <c r="E409" s="71">
        <v>40359</v>
      </c>
      <c r="F409" s="71">
        <v>40361</v>
      </c>
      <c r="G409" s="69">
        <v>2</v>
      </c>
      <c r="H409" s="69" t="s">
        <v>12</v>
      </c>
      <c r="I409" s="69" t="s">
        <v>35</v>
      </c>
      <c r="J409" s="69" t="s">
        <v>24</v>
      </c>
    </row>
    <row r="410" spans="1:10" ht="12.75" customHeight="1">
      <c r="A410" s="69" t="s">
        <v>494</v>
      </c>
      <c r="B410" s="69" t="s">
        <v>521</v>
      </c>
      <c r="C410" s="69" t="s">
        <v>522</v>
      </c>
      <c r="D410" s="69" t="s">
        <v>36</v>
      </c>
      <c r="E410" s="71">
        <v>40367</v>
      </c>
      <c r="F410" s="71">
        <v>40369</v>
      </c>
      <c r="G410" s="69">
        <v>2</v>
      </c>
      <c r="H410" s="69" t="s">
        <v>12</v>
      </c>
      <c r="I410" s="69" t="s">
        <v>35</v>
      </c>
      <c r="J410" s="69" t="s">
        <v>24</v>
      </c>
    </row>
    <row r="411" spans="1:10" ht="12.75" customHeight="1">
      <c r="A411" s="69" t="s">
        <v>494</v>
      </c>
      <c r="B411" s="69" t="s">
        <v>521</v>
      </c>
      <c r="C411" s="69" t="s">
        <v>522</v>
      </c>
      <c r="D411" s="69" t="s">
        <v>36</v>
      </c>
      <c r="E411" s="71">
        <v>40381</v>
      </c>
      <c r="F411" s="71">
        <v>40382</v>
      </c>
      <c r="G411" s="69">
        <v>1</v>
      </c>
      <c r="H411" s="69" t="s">
        <v>12</v>
      </c>
      <c r="I411" s="69" t="s">
        <v>35</v>
      </c>
      <c r="J411" s="69" t="s">
        <v>24</v>
      </c>
    </row>
    <row r="412" spans="1:10" ht="12.75" customHeight="1">
      <c r="A412" s="69" t="s">
        <v>494</v>
      </c>
      <c r="B412" s="69" t="s">
        <v>523</v>
      </c>
      <c r="C412" s="69" t="s">
        <v>524</v>
      </c>
      <c r="D412" s="69" t="s">
        <v>33</v>
      </c>
      <c r="E412" s="71">
        <v>40211</v>
      </c>
      <c r="F412" s="71">
        <v>40213</v>
      </c>
      <c r="G412" s="69">
        <v>2</v>
      </c>
      <c r="H412" s="69" t="s">
        <v>1041</v>
      </c>
      <c r="I412" s="69" t="s">
        <v>12</v>
      </c>
      <c r="J412" s="69" t="s">
        <v>21</v>
      </c>
    </row>
    <row r="413" spans="1:10" ht="12.75" customHeight="1">
      <c r="A413" s="69" t="s">
        <v>494</v>
      </c>
      <c r="B413" s="69" t="s">
        <v>523</v>
      </c>
      <c r="C413" s="69" t="s">
        <v>524</v>
      </c>
      <c r="D413" s="69" t="s">
        <v>33</v>
      </c>
      <c r="E413" s="71">
        <v>40428</v>
      </c>
      <c r="F413" s="71">
        <v>40430</v>
      </c>
      <c r="G413" s="69">
        <v>2</v>
      </c>
      <c r="H413" s="69" t="s">
        <v>12</v>
      </c>
      <c r="I413" s="69" t="s">
        <v>12</v>
      </c>
      <c r="J413" s="69" t="s">
        <v>21</v>
      </c>
    </row>
    <row r="414" spans="1:10" ht="12.75" customHeight="1">
      <c r="A414" s="69" t="s">
        <v>494</v>
      </c>
      <c r="B414" s="69" t="s">
        <v>523</v>
      </c>
      <c r="C414" s="69" t="s">
        <v>524</v>
      </c>
      <c r="D414" s="69" t="s">
        <v>36</v>
      </c>
      <c r="E414" s="71">
        <v>40260</v>
      </c>
      <c r="F414" s="71">
        <v>40263</v>
      </c>
      <c r="G414" s="69">
        <v>3</v>
      </c>
      <c r="H414" s="69" t="s">
        <v>12</v>
      </c>
      <c r="I414" s="69" t="s">
        <v>35</v>
      </c>
      <c r="J414" s="69" t="s">
        <v>24</v>
      </c>
    </row>
    <row r="415" spans="1:10" ht="12.75" customHeight="1">
      <c r="A415" s="69" t="s">
        <v>494</v>
      </c>
      <c r="B415" s="69" t="s">
        <v>523</v>
      </c>
      <c r="C415" s="69" t="s">
        <v>524</v>
      </c>
      <c r="D415" s="69" t="s">
        <v>36</v>
      </c>
      <c r="E415" s="71">
        <v>40288</v>
      </c>
      <c r="F415" s="71">
        <v>40306</v>
      </c>
      <c r="G415" s="69">
        <v>18</v>
      </c>
      <c r="H415" s="69" t="s">
        <v>12</v>
      </c>
      <c r="I415" s="69" t="s">
        <v>1037</v>
      </c>
      <c r="J415" s="69" t="s">
        <v>24</v>
      </c>
    </row>
    <row r="416" spans="1:10" ht="12.75" customHeight="1">
      <c r="A416" s="69" t="s">
        <v>494</v>
      </c>
      <c r="B416" s="69" t="s">
        <v>523</v>
      </c>
      <c r="C416" s="69" t="s">
        <v>524</v>
      </c>
      <c r="D416" s="69" t="s">
        <v>36</v>
      </c>
      <c r="E416" s="71">
        <v>40309</v>
      </c>
      <c r="F416" s="71">
        <v>40319</v>
      </c>
      <c r="G416" s="69">
        <v>10</v>
      </c>
      <c r="H416" s="69" t="s">
        <v>12</v>
      </c>
      <c r="I416" s="69" t="s">
        <v>35</v>
      </c>
      <c r="J416" s="69" t="s">
        <v>24</v>
      </c>
    </row>
    <row r="417" spans="1:10" ht="12.75" customHeight="1">
      <c r="A417" s="69" t="s">
        <v>494</v>
      </c>
      <c r="B417" s="69" t="s">
        <v>523</v>
      </c>
      <c r="C417" s="69" t="s">
        <v>524</v>
      </c>
      <c r="D417" s="69" t="s">
        <v>36</v>
      </c>
      <c r="E417" s="71">
        <v>40351</v>
      </c>
      <c r="F417" s="71">
        <v>40353</v>
      </c>
      <c r="G417" s="69">
        <v>2</v>
      </c>
      <c r="H417" s="69" t="s">
        <v>12</v>
      </c>
      <c r="I417" s="69" t="s">
        <v>35</v>
      </c>
      <c r="J417" s="69" t="s">
        <v>24</v>
      </c>
    </row>
    <row r="418" spans="1:10" ht="12.75" customHeight="1">
      <c r="A418" s="69" t="s">
        <v>494</v>
      </c>
      <c r="B418" s="69" t="s">
        <v>523</v>
      </c>
      <c r="C418" s="69" t="s">
        <v>524</v>
      </c>
      <c r="D418" s="69" t="s">
        <v>36</v>
      </c>
      <c r="E418" s="71">
        <v>40359</v>
      </c>
      <c r="F418" s="71">
        <v>40393</v>
      </c>
      <c r="G418" s="69">
        <v>34</v>
      </c>
      <c r="H418" s="69" t="s">
        <v>12</v>
      </c>
      <c r="I418" s="69" t="s">
        <v>1037</v>
      </c>
      <c r="J418" s="69" t="s">
        <v>24</v>
      </c>
    </row>
    <row r="419" spans="1:10" ht="12.75" customHeight="1">
      <c r="A419" s="69" t="s">
        <v>494</v>
      </c>
      <c r="B419" s="69" t="s">
        <v>523</v>
      </c>
      <c r="C419" s="69" t="s">
        <v>524</v>
      </c>
      <c r="D419" s="69" t="s">
        <v>36</v>
      </c>
      <c r="E419" s="71">
        <v>40400</v>
      </c>
      <c r="F419" s="71">
        <v>40402</v>
      </c>
      <c r="G419" s="69">
        <v>2</v>
      </c>
      <c r="H419" s="69" t="s">
        <v>12</v>
      </c>
      <c r="I419" s="69" t="s">
        <v>1036</v>
      </c>
      <c r="J419" s="69" t="s">
        <v>24</v>
      </c>
    </row>
    <row r="420" spans="1:10" ht="12.75" customHeight="1">
      <c r="A420" s="69" t="s">
        <v>494</v>
      </c>
      <c r="B420" s="69" t="s">
        <v>523</v>
      </c>
      <c r="C420" s="69" t="s">
        <v>524</v>
      </c>
      <c r="D420" s="69" t="s">
        <v>36</v>
      </c>
      <c r="E420" s="71">
        <v>40407</v>
      </c>
      <c r="F420" s="71">
        <v>40409</v>
      </c>
      <c r="G420" s="69">
        <v>2</v>
      </c>
      <c r="H420" s="69" t="s">
        <v>12</v>
      </c>
      <c r="I420" s="69" t="s">
        <v>35</v>
      </c>
      <c r="J420" s="69" t="s">
        <v>24</v>
      </c>
    </row>
    <row r="421" spans="1:10" ht="12.75" customHeight="1">
      <c r="A421" s="69" t="s">
        <v>494</v>
      </c>
      <c r="B421" s="69" t="s">
        <v>523</v>
      </c>
      <c r="C421" s="69" t="s">
        <v>524</v>
      </c>
      <c r="D421" s="69" t="s">
        <v>36</v>
      </c>
      <c r="E421" s="71">
        <v>40413</v>
      </c>
      <c r="F421" s="71">
        <v>40414</v>
      </c>
      <c r="G421" s="69">
        <v>1</v>
      </c>
      <c r="H421" s="69" t="s">
        <v>12</v>
      </c>
      <c r="I421" s="69" t="s">
        <v>35</v>
      </c>
      <c r="J421" s="69" t="s">
        <v>24</v>
      </c>
    </row>
    <row r="422" spans="1:10" ht="12.75" customHeight="1">
      <c r="A422" s="69" t="s">
        <v>494</v>
      </c>
      <c r="B422" s="69" t="s">
        <v>523</v>
      </c>
      <c r="C422" s="69" t="s">
        <v>524</v>
      </c>
      <c r="D422" s="69" t="s">
        <v>36</v>
      </c>
      <c r="E422" s="71">
        <v>40414</v>
      </c>
      <c r="F422" s="71">
        <v>40416</v>
      </c>
      <c r="G422" s="69">
        <v>2</v>
      </c>
      <c r="H422" s="69" t="s">
        <v>12</v>
      </c>
      <c r="I422" s="69" t="s">
        <v>35</v>
      </c>
      <c r="J422" s="69" t="s">
        <v>24</v>
      </c>
    </row>
    <row r="423" spans="1:10" ht="12.75" customHeight="1">
      <c r="A423" s="69" t="s">
        <v>494</v>
      </c>
      <c r="B423" s="69" t="s">
        <v>523</v>
      </c>
      <c r="C423" s="69" t="s">
        <v>524</v>
      </c>
      <c r="D423" s="69" t="s">
        <v>36</v>
      </c>
      <c r="E423" s="71">
        <v>40421</v>
      </c>
      <c r="F423" s="71">
        <v>40424</v>
      </c>
      <c r="G423" s="69">
        <v>3</v>
      </c>
      <c r="H423" s="69" t="s">
        <v>12</v>
      </c>
      <c r="I423" s="69" t="s">
        <v>35</v>
      </c>
      <c r="J423" s="69" t="s">
        <v>24</v>
      </c>
    </row>
    <row r="424" spans="1:10" ht="12.75" customHeight="1">
      <c r="A424" s="69" t="s">
        <v>494</v>
      </c>
      <c r="B424" s="69" t="s">
        <v>523</v>
      </c>
      <c r="C424" s="69" t="s">
        <v>524</v>
      </c>
      <c r="D424" s="69" t="s">
        <v>36</v>
      </c>
      <c r="E424" s="71">
        <v>40450</v>
      </c>
      <c r="F424" s="71">
        <v>40451</v>
      </c>
      <c r="G424" s="69">
        <v>1</v>
      </c>
      <c r="H424" s="69" t="s">
        <v>12</v>
      </c>
      <c r="I424" s="69" t="s">
        <v>35</v>
      </c>
      <c r="J424" s="69" t="s">
        <v>24</v>
      </c>
    </row>
    <row r="425" spans="1:10" ht="12.75" customHeight="1">
      <c r="A425" s="69" t="s">
        <v>494</v>
      </c>
      <c r="B425" s="69" t="s">
        <v>523</v>
      </c>
      <c r="C425" s="69" t="s">
        <v>524</v>
      </c>
      <c r="D425" s="69" t="s">
        <v>36</v>
      </c>
      <c r="E425" s="71">
        <v>40498</v>
      </c>
      <c r="F425" s="71">
        <v>40500</v>
      </c>
      <c r="G425" s="69">
        <v>2</v>
      </c>
      <c r="H425" s="69" t="s">
        <v>12</v>
      </c>
      <c r="I425" s="69" t="s">
        <v>1037</v>
      </c>
      <c r="J425" s="69" t="s">
        <v>24</v>
      </c>
    </row>
    <row r="426" spans="1:10" ht="12.75" customHeight="1">
      <c r="A426" s="69" t="s">
        <v>494</v>
      </c>
      <c r="B426" s="69" t="s">
        <v>523</v>
      </c>
      <c r="C426" s="69" t="s">
        <v>524</v>
      </c>
      <c r="D426" s="69" t="s">
        <v>36</v>
      </c>
      <c r="E426" s="71">
        <v>40528</v>
      </c>
      <c r="F426" s="71">
        <v>40543</v>
      </c>
      <c r="G426" s="69">
        <v>15</v>
      </c>
      <c r="H426" s="69" t="s">
        <v>12</v>
      </c>
      <c r="I426" s="69" t="s">
        <v>35</v>
      </c>
      <c r="J426" s="69" t="s">
        <v>24</v>
      </c>
    </row>
    <row r="427" spans="1:10" ht="12.75" customHeight="1">
      <c r="A427" s="69" t="s">
        <v>494</v>
      </c>
      <c r="B427" s="69" t="s">
        <v>525</v>
      </c>
      <c r="C427" s="69" t="s">
        <v>526</v>
      </c>
      <c r="D427" s="69" t="s">
        <v>36</v>
      </c>
      <c r="E427" s="71">
        <v>40214</v>
      </c>
      <c r="F427" s="71">
        <v>40222</v>
      </c>
      <c r="G427" s="69">
        <v>8</v>
      </c>
      <c r="H427" s="69" t="s">
        <v>12</v>
      </c>
      <c r="I427" s="69" t="s">
        <v>35</v>
      </c>
      <c r="J427" s="69" t="s">
        <v>24</v>
      </c>
    </row>
    <row r="428" spans="1:10" ht="12.75" customHeight="1">
      <c r="A428" s="69" t="s">
        <v>494</v>
      </c>
      <c r="B428" s="69" t="s">
        <v>525</v>
      </c>
      <c r="C428" s="69" t="s">
        <v>526</v>
      </c>
      <c r="D428" s="69" t="s">
        <v>36</v>
      </c>
      <c r="E428" s="71">
        <v>40228</v>
      </c>
      <c r="F428" s="71">
        <v>40229</v>
      </c>
      <c r="G428" s="69">
        <v>1</v>
      </c>
      <c r="H428" s="69" t="s">
        <v>12</v>
      </c>
      <c r="I428" s="69" t="s">
        <v>35</v>
      </c>
      <c r="J428" s="69" t="s">
        <v>24</v>
      </c>
    </row>
    <row r="429" spans="1:10" ht="12.75" customHeight="1">
      <c r="A429" s="69" t="s">
        <v>494</v>
      </c>
      <c r="B429" s="69" t="s">
        <v>525</v>
      </c>
      <c r="C429" s="69" t="s">
        <v>526</v>
      </c>
      <c r="D429" s="69" t="s">
        <v>36</v>
      </c>
      <c r="E429" s="71">
        <v>40263</v>
      </c>
      <c r="F429" s="71">
        <v>40263</v>
      </c>
      <c r="G429" s="69">
        <v>1</v>
      </c>
      <c r="H429" s="69" t="s">
        <v>12</v>
      </c>
      <c r="I429" s="69" t="s">
        <v>35</v>
      </c>
      <c r="J429" s="69" t="s">
        <v>24</v>
      </c>
    </row>
    <row r="430" spans="1:10" ht="12.75" customHeight="1">
      <c r="A430" s="69" t="s">
        <v>494</v>
      </c>
      <c r="B430" s="69" t="s">
        <v>525</v>
      </c>
      <c r="C430" s="69" t="s">
        <v>526</v>
      </c>
      <c r="D430" s="69" t="s">
        <v>36</v>
      </c>
      <c r="E430" s="71">
        <v>40270</v>
      </c>
      <c r="F430" s="71">
        <v>40271</v>
      </c>
      <c r="G430" s="69">
        <v>1</v>
      </c>
      <c r="H430" s="69" t="s">
        <v>12</v>
      </c>
      <c r="I430" s="69" t="s">
        <v>35</v>
      </c>
      <c r="J430" s="69" t="s">
        <v>24</v>
      </c>
    </row>
    <row r="431" spans="1:10" ht="12.75" customHeight="1">
      <c r="A431" s="69" t="s">
        <v>494</v>
      </c>
      <c r="B431" s="69" t="s">
        <v>525</v>
      </c>
      <c r="C431" s="69" t="s">
        <v>526</v>
      </c>
      <c r="D431" s="69" t="s">
        <v>36</v>
      </c>
      <c r="E431" s="71">
        <v>40278</v>
      </c>
      <c r="F431" s="71">
        <v>40279</v>
      </c>
      <c r="G431" s="69">
        <v>1</v>
      </c>
      <c r="H431" s="69" t="s">
        <v>12</v>
      </c>
      <c r="I431" s="69" t="s">
        <v>35</v>
      </c>
      <c r="J431" s="69" t="s">
        <v>24</v>
      </c>
    </row>
    <row r="432" spans="1:10" ht="12.75" customHeight="1">
      <c r="A432" s="69" t="s">
        <v>494</v>
      </c>
      <c r="B432" s="69" t="s">
        <v>525</v>
      </c>
      <c r="C432" s="69" t="s">
        <v>526</v>
      </c>
      <c r="D432" s="69" t="s">
        <v>36</v>
      </c>
      <c r="E432" s="71">
        <v>40289</v>
      </c>
      <c r="F432" s="71">
        <v>40292</v>
      </c>
      <c r="G432" s="69">
        <v>3</v>
      </c>
      <c r="H432" s="69" t="s">
        <v>12</v>
      </c>
      <c r="I432" s="69" t="s">
        <v>1037</v>
      </c>
      <c r="J432" s="69" t="s">
        <v>24</v>
      </c>
    </row>
    <row r="433" spans="1:10" ht="12.75" customHeight="1">
      <c r="A433" s="69" t="s">
        <v>494</v>
      </c>
      <c r="B433" s="69" t="s">
        <v>525</v>
      </c>
      <c r="C433" s="69" t="s">
        <v>526</v>
      </c>
      <c r="D433" s="69" t="s">
        <v>36</v>
      </c>
      <c r="E433" s="71">
        <v>40303</v>
      </c>
      <c r="F433" s="71">
        <v>40306</v>
      </c>
      <c r="G433" s="69">
        <v>3</v>
      </c>
      <c r="H433" s="69" t="s">
        <v>12</v>
      </c>
      <c r="I433" s="69" t="s">
        <v>35</v>
      </c>
      <c r="J433" s="69" t="s">
        <v>24</v>
      </c>
    </row>
    <row r="434" spans="1:10" ht="12.75" customHeight="1">
      <c r="A434" s="69" t="s">
        <v>494</v>
      </c>
      <c r="B434" s="69" t="s">
        <v>525</v>
      </c>
      <c r="C434" s="69" t="s">
        <v>526</v>
      </c>
      <c r="D434" s="69" t="s">
        <v>36</v>
      </c>
      <c r="E434" s="71">
        <v>40347</v>
      </c>
      <c r="F434" s="71">
        <v>40348</v>
      </c>
      <c r="G434" s="69">
        <v>1</v>
      </c>
      <c r="H434" s="69" t="s">
        <v>12</v>
      </c>
      <c r="I434" s="69" t="s">
        <v>35</v>
      </c>
      <c r="J434" s="69" t="s">
        <v>24</v>
      </c>
    </row>
    <row r="435" spans="1:10" ht="12.75" customHeight="1">
      <c r="A435" s="69" t="s">
        <v>494</v>
      </c>
      <c r="B435" s="69" t="s">
        <v>525</v>
      </c>
      <c r="C435" s="69" t="s">
        <v>526</v>
      </c>
      <c r="D435" s="69" t="s">
        <v>36</v>
      </c>
      <c r="E435" s="71">
        <v>40348</v>
      </c>
      <c r="F435" s="71">
        <v>40349</v>
      </c>
      <c r="G435" s="69">
        <v>1</v>
      </c>
      <c r="H435" s="69" t="s">
        <v>12</v>
      </c>
      <c r="I435" s="69" t="s">
        <v>35</v>
      </c>
      <c r="J435" s="69" t="s">
        <v>24</v>
      </c>
    </row>
    <row r="436" spans="1:10" ht="12.75" customHeight="1">
      <c r="A436" s="69" t="s">
        <v>494</v>
      </c>
      <c r="B436" s="69" t="s">
        <v>525</v>
      </c>
      <c r="C436" s="69" t="s">
        <v>526</v>
      </c>
      <c r="D436" s="69" t="s">
        <v>36</v>
      </c>
      <c r="E436" s="71">
        <v>40368</v>
      </c>
      <c r="F436" s="71">
        <v>40369</v>
      </c>
      <c r="G436" s="69">
        <v>1</v>
      </c>
      <c r="H436" s="69" t="s">
        <v>12</v>
      </c>
      <c r="I436" s="69" t="s">
        <v>1036</v>
      </c>
      <c r="J436" s="69" t="s">
        <v>24</v>
      </c>
    </row>
    <row r="437" spans="1:10" ht="12.75" customHeight="1">
      <c r="A437" s="69" t="s">
        <v>494</v>
      </c>
      <c r="B437" s="69" t="s">
        <v>525</v>
      </c>
      <c r="C437" s="69" t="s">
        <v>526</v>
      </c>
      <c r="D437" s="69" t="s">
        <v>36</v>
      </c>
      <c r="E437" s="71">
        <v>40373</v>
      </c>
      <c r="F437" s="71">
        <v>40374</v>
      </c>
      <c r="G437" s="69">
        <v>1</v>
      </c>
      <c r="H437" s="69" t="s">
        <v>12</v>
      </c>
      <c r="I437" s="69" t="s">
        <v>1036</v>
      </c>
      <c r="J437" s="69" t="s">
        <v>24</v>
      </c>
    </row>
    <row r="438" spans="1:10" ht="12.75" customHeight="1">
      <c r="A438" s="69" t="s">
        <v>494</v>
      </c>
      <c r="B438" s="69" t="s">
        <v>525</v>
      </c>
      <c r="C438" s="69" t="s">
        <v>526</v>
      </c>
      <c r="D438" s="69" t="s">
        <v>36</v>
      </c>
      <c r="E438" s="71">
        <v>40380</v>
      </c>
      <c r="F438" s="71">
        <v>40381</v>
      </c>
      <c r="G438" s="69">
        <v>1</v>
      </c>
      <c r="H438" s="69" t="s">
        <v>12</v>
      </c>
      <c r="I438" s="69" t="s">
        <v>1036</v>
      </c>
      <c r="J438" s="69" t="s">
        <v>24</v>
      </c>
    </row>
    <row r="439" spans="1:10" ht="12.75" customHeight="1">
      <c r="A439" s="69" t="s">
        <v>494</v>
      </c>
      <c r="B439" s="69" t="s">
        <v>525</v>
      </c>
      <c r="C439" s="69" t="s">
        <v>526</v>
      </c>
      <c r="D439" s="69" t="s">
        <v>36</v>
      </c>
      <c r="E439" s="71">
        <v>40403</v>
      </c>
      <c r="F439" s="71">
        <v>40404</v>
      </c>
      <c r="G439" s="69">
        <v>1</v>
      </c>
      <c r="H439" s="69" t="s">
        <v>12</v>
      </c>
      <c r="I439" s="69" t="s">
        <v>35</v>
      </c>
      <c r="J439" s="69" t="s">
        <v>24</v>
      </c>
    </row>
    <row r="440" spans="1:10" ht="12.75" customHeight="1">
      <c r="A440" s="69" t="s">
        <v>494</v>
      </c>
      <c r="B440" s="69" t="s">
        <v>525</v>
      </c>
      <c r="C440" s="69" t="s">
        <v>526</v>
      </c>
      <c r="D440" s="69" t="s">
        <v>36</v>
      </c>
      <c r="E440" s="71">
        <v>40413</v>
      </c>
      <c r="F440" s="71">
        <v>40414</v>
      </c>
      <c r="G440" s="69">
        <v>1</v>
      </c>
      <c r="H440" s="69" t="s">
        <v>12</v>
      </c>
      <c r="I440" s="69" t="s">
        <v>35</v>
      </c>
      <c r="J440" s="69" t="s">
        <v>24</v>
      </c>
    </row>
    <row r="441" spans="1:10" ht="12.75" customHeight="1">
      <c r="A441" s="69" t="s">
        <v>494</v>
      </c>
      <c r="B441" s="69" t="s">
        <v>525</v>
      </c>
      <c r="C441" s="69" t="s">
        <v>526</v>
      </c>
      <c r="D441" s="69" t="s">
        <v>36</v>
      </c>
      <c r="E441" s="71">
        <v>40422</v>
      </c>
      <c r="F441" s="71">
        <v>40423</v>
      </c>
      <c r="G441" s="69">
        <v>1</v>
      </c>
      <c r="H441" s="69" t="s">
        <v>12</v>
      </c>
      <c r="I441" s="69" t="s">
        <v>35</v>
      </c>
      <c r="J441" s="69" t="s">
        <v>24</v>
      </c>
    </row>
    <row r="442" spans="1:10" ht="12.75" customHeight="1">
      <c r="A442" s="69" t="s">
        <v>494</v>
      </c>
      <c r="B442" s="69" t="s">
        <v>525</v>
      </c>
      <c r="C442" s="69" t="s">
        <v>526</v>
      </c>
      <c r="D442" s="69" t="s">
        <v>36</v>
      </c>
      <c r="E442" s="71">
        <v>40445</v>
      </c>
      <c r="F442" s="71">
        <v>40446</v>
      </c>
      <c r="G442" s="69">
        <v>1</v>
      </c>
      <c r="H442" s="69" t="s">
        <v>12</v>
      </c>
      <c r="I442" s="69" t="s">
        <v>35</v>
      </c>
      <c r="J442" s="69" t="s">
        <v>24</v>
      </c>
    </row>
    <row r="443" spans="1:10" ht="12.75" customHeight="1">
      <c r="A443" s="69" t="s">
        <v>494</v>
      </c>
      <c r="B443" s="69" t="s">
        <v>525</v>
      </c>
      <c r="C443" s="69" t="s">
        <v>526</v>
      </c>
      <c r="D443" s="69" t="s">
        <v>36</v>
      </c>
      <c r="E443" s="71">
        <v>40515</v>
      </c>
      <c r="F443" s="71">
        <v>40516</v>
      </c>
      <c r="G443" s="69">
        <v>1</v>
      </c>
      <c r="H443" s="69" t="s">
        <v>12</v>
      </c>
      <c r="I443" s="69" t="s">
        <v>35</v>
      </c>
      <c r="J443" s="69" t="s">
        <v>24</v>
      </c>
    </row>
    <row r="444" spans="1:10" ht="12.75" customHeight="1">
      <c r="A444" s="69" t="s">
        <v>494</v>
      </c>
      <c r="B444" s="69" t="s">
        <v>529</v>
      </c>
      <c r="C444" s="69" t="s">
        <v>530</v>
      </c>
      <c r="D444" s="69" t="s">
        <v>36</v>
      </c>
      <c r="E444" s="71">
        <v>40296</v>
      </c>
      <c r="F444" s="71">
        <v>40302</v>
      </c>
      <c r="G444" s="69">
        <v>6</v>
      </c>
      <c r="H444" s="69" t="s">
        <v>12</v>
      </c>
      <c r="I444" s="69" t="s">
        <v>35</v>
      </c>
      <c r="J444" s="69" t="s">
        <v>24</v>
      </c>
    </row>
    <row r="445" spans="1:10" ht="12.75" customHeight="1">
      <c r="A445" s="69" t="s">
        <v>494</v>
      </c>
      <c r="B445" s="69" t="s">
        <v>529</v>
      </c>
      <c r="C445" s="69" t="s">
        <v>530</v>
      </c>
      <c r="D445" s="69" t="s">
        <v>36</v>
      </c>
      <c r="E445" s="71">
        <v>40309</v>
      </c>
      <c r="F445" s="71">
        <v>40310</v>
      </c>
      <c r="G445" s="69">
        <v>1</v>
      </c>
      <c r="H445" s="69" t="s">
        <v>12</v>
      </c>
      <c r="I445" s="69" t="s">
        <v>35</v>
      </c>
      <c r="J445" s="69" t="s">
        <v>24</v>
      </c>
    </row>
    <row r="446" spans="1:10" ht="12.75" customHeight="1">
      <c r="A446" s="69" t="s">
        <v>494</v>
      </c>
      <c r="B446" s="69" t="s">
        <v>529</v>
      </c>
      <c r="C446" s="69" t="s">
        <v>530</v>
      </c>
      <c r="D446" s="69" t="s">
        <v>36</v>
      </c>
      <c r="E446" s="71">
        <v>40310</v>
      </c>
      <c r="F446" s="71">
        <v>40316</v>
      </c>
      <c r="G446" s="69">
        <v>6</v>
      </c>
      <c r="H446" s="69" t="s">
        <v>12</v>
      </c>
      <c r="I446" s="69" t="s">
        <v>1037</v>
      </c>
      <c r="J446" s="69" t="s">
        <v>24</v>
      </c>
    </row>
    <row r="447" spans="1:10" ht="12.75" customHeight="1">
      <c r="A447" s="69" t="s">
        <v>494</v>
      </c>
      <c r="B447" s="69" t="s">
        <v>529</v>
      </c>
      <c r="C447" s="69" t="s">
        <v>530</v>
      </c>
      <c r="D447" s="69" t="s">
        <v>36</v>
      </c>
      <c r="E447" s="71">
        <v>40316</v>
      </c>
      <c r="F447" s="71">
        <v>40318</v>
      </c>
      <c r="G447" s="69">
        <v>2</v>
      </c>
      <c r="H447" s="69" t="s">
        <v>12</v>
      </c>
      <c r="I447" s="69" t="s">
        <v>35</v>
      </c>
      <c r="J447" s="69" t="s">
        <v>24</v>
      </c>
    </row>
    <row r="448" spans="1:10" ht="12.75" customHeight="1">
      <c r="A448" s="69" t="s">
        <v>494</v>
      </c>
      <c r="B448" s="69" t="s">
        <v>529</v>
      </c>
      <c r="C448" s="69" t="s">
        <v>530</v>
      </c>
      <c r="D448" s="69" t="s">
        <v>36</v>
      </c>
      <c r="E448" s="71">
        <v>40318</v>
      </c>
      <c r="F448" s="71">
        <v>40325</v>
      </c>
      <c r="G448" s="69">
        <v>7</v>
      </c>
      <c r="H448" s="69" t="s">
        <v>12</v>
      </c>
      <c r="I448" s="69" t="s">
        <v>1037</v>
      </c>
      <c r="J448" s="69" t="s">
        <v>24</v>
      </c>
    </row>
    <row r="449" spans="1:10" ht="12.75" customHeight="1">
      <c r="A449" s="69" t="s">
        <v>494</v>
      </c>
      <c r="B449" s="69" t="s">
        <v>529</v>
      </c>
      <c r="C449" s="69" t="s">
        <v>530</v>
      </c>
      <c r="D449" s="69" t="s">
        <v>36</v>
      </c>
      <c r="E449" s="71">
        <v>40325</v>
      </c>
      <c r="F449" s="71">
        <v>40347</v>
      </c>
      <c r="G449" s="69">
        <v>22</v>
      </c>
      <c r="H449" s="69" t="s">
        <v>12</v>
      </c>
      <c r="I449" s="69" t="s">
        <v>35</v>
      </c>
      <c r="J449" s="69" t="s">
        <v>24</v>
      </c>
    </row>
    <row r="450" spans="1:10" ht="12.75" customHeight="1">
      <c r="A450" s="69" t="s">
        <v>494</v>
      </c>
      <c r="B450" s="69" t="s">
        <v>529</v>
      </c>
      <c r="C450" s="69" t="s">
        <v>530</v>
      </c>
      <c r="D450" s="69" t="s">
        <v>36</v>
      </c>
      <c r="E450" s="71">
        <v>40347</v>
      </c>
      <c r="F450" s="71">
        <v>40349</v>
      </c>
      <c r="G450" s="69">
        <v>2</v>
      </c>
      <c r="H450" s="69" t="s">
        <v>12</v>
      </c>
      <c r="I450" s="69" t="s">
        <v>1037</v>
      </c>
      <c r="J450" s="69" t="s">
        <v>24</v>
      </c>
    </row>
    <row r="451" spans="1:10" ht="12.75" customHeight="1">
      <c r="A451" s="69" t="s">
        <v>494</v>
      </c>
      <c r="B451" s="69" t="s">
        <v>529</v>
      </c>
      <c r="C451" s="69" t="s">
        <v>530</v>
      </c>
      <c r="D451" s="69" t="s">
        <v>36</v>
      </c>
      <c r="E451" s="71">
        <v>40349</v>
      </c>
      <c r="F451" s="71">
        <v>40409</v>
      </c>
      <c r="G451" s="69">
        <v>60</v>
      </c>
      <c r="H451" s="69" t="s">
        <v>12</v>
      </c>
      <c r="I451" s="69" t="s">
        <v>1037</v>
      </c>
      <c r="J451" s="69" t="s">
        <v>24</v>
      </c>
    </row>
    <row r="452" spans="1:10" ht="12.75" customHeight="1">
      <c r="A452" s="69" t="s">
        <v>494</v>
      </c>
      <c r="B452" s="69" t="s">
        <v>529</v>
      </c>
      <c r="C452" s="69" t="s">
        <v>530</v>
      </c>
      <c r="D452" s="69" t="s">
        <v>36</v>
      </c>
      <c r="E452" s="71">
        <v>40409</v>
      </c>
      <c r="F452" s="71">
        <v>40415</v>
      </c>
      <c r="G452" s="69">
        <v>6</v>
      </c>
      <c r="H452" s="69" t="s">
        <v>12</v>
      </c>
      <c r="I452" s="69" t="s">
        <v>35</v>
      </c>
      <c r="J452" s="69" t="s">
        <v>24</v>
      </c>
    </row>
    <row r="453" spans="1:10" ht="12.75" customHeight="1">
      <c r="A453" s="69" t="s">
        <v>494</v>
      </c>
      <c r="B453" s="69" t="s">
        <v>529</v>
      </c>
      <c r="C453" s="69" t="s">
        <v>530</v>
      </c>
      <c r="D453" s="69" t="s">
        <v>36</v>
      </c>
      <c r="E453" s="71">
        <v>40415</v>
      </c>
      <c r="F453" s="71">
        <v>40416</v>
      </c>
      <c r="G453" s="69">
        <v>1</v>
      </c>
      <c r="H453" s="69" t="s">
        <v>12</v>
      </c>
      <c r="I453" s="69" t="s">
        <v>1037</v>
      </c>
      <c r="J453" s="69" t="s">
        <v>24</v>
      </c>
    </row>
    <row r="454" spans="1:10" ht="12.75" customHeight="1">
      <c r="A454" s="69" t="s">
        <v>494</v>
      </c>
      <c r="B454" s="69" t="s">
        <v>529</v>
      </c>
      <c r="C454" s="69" t="s">
        <v>530</v>
      </c>
      <c r="D454" s="69" t="s">
        <v>36</v>
      </c>
      <c r="E454" s="71">
        <v>40416</v>
      </c>
      <c r="F454" s="71">
        <v>40431</v>
      </c>
      <c r="G454" s="69">
        <v>15</v>
      </c>
      <c r="H454" s="69" t="s">
        <v>12</v>
      </c>
      <c r="I454" s="69" t="s">
        <v>35</v>
      </c>
      <c r="J454" s="69" t="s">
        <v>24</v>
      </c>
    </row>
    <row r="455" spans="1:10" ht="12.75" customHeight="1">
      <c r="A455" s="69" t="s">
        <v>494</v>
      </c>
      <c r="B455" s="69" t="s">
        <v>529</v>
      </c>
      <c r="C455" s="69" t="s">
        <v>530</v>
      </c>
      <c r="D455" s="69" t="s">
        <v>36</v>
      </c>
      <c r="E455" s="71">
        <v>40431</v>
      </c>
      <c r="F455" s="71">
        <v>40443</v>
      </c>
      <c r="G455" s="69">
        <v>12</v>
      </c>
      <c r="H455" s="69" t="s">
        <v>12</v>
      </c>
      <c r="I455" s="69" t="s">
        <v>1037</v>
      </c>
      <c r="J455" s="69" t="s">
        <v>24</v>
      </c>
    </row>
    <row r="456" spans="1:10" ht="12.75" customHeight="1">
      <c r="A456" s="69" t="s">
        <v>494</v>
      </c>
      <c r="B456" s="69" t="s">
        <v>529</v>
      </c>
      <c r="C456" s="69" t="s">
        <v>530</v>
      </c>
      <c r="D456" s="69" t="s">
        <v>36</v>
      </c>
      <c r="E456" s="71">
        <v>40443</v>
      </c>
      <c r="F456" s="71">
        <v>40514</v>
      </c>
      <c r="G456" s="69">
        <v>71</v>
      </c>
      <c r="H456" s="69" t="s">
        <v>12</v>
      </c>
      <c r="I456" s="69" t="s">
        <v>35</v>
      </c>
      <c r="J456" s="69" t="s">
        <v>24</v>
      </c>
    </row>
    <row r="457" spans="1:10" ht="12.75" customHeight="1">
      <c r="A457" s="69" t="s">
        <v>494</v>
      </c>
      <c r="B457" s="69" t="s">
        <v>533</v>
      </c>
      <c r="C457" s="69" t="s">
        <v>534</v>
      </c>
      <c r="D457" s="69" t="s">
        <v>36</v>
      </c>
      <c r="E457" s="71">
        <v>40465</v>
      </c>
      <c r="F457" s="71">
        <v>40467</v>
      </c>
      <c r="G457" s="69">
        <v>2</v>
      </c>
      <c r="H457" s="69" t="s">
        <v>12</v>
      </c>
      <c r="I457" s="69" t="s">
        <v>35</v>
      </c>
      <c r="J457" s="69" t="s">
        <v>24</v>
      </c>
    </row>
    <row r="458" spans="1:10" ht="12.75" customHeight="1">
      <c r="A458" s="69" t="s">
        <v>494</v>
      </c>
      <c r="B458" s="69" t="s">
        <v>537</v>
      </c>
      <c r="C458" s="69" t="s">
        <v>538</v>
      </c>
      <c r="D458" s="69" t="s">
        <v>33</v>
      </c>
      <c r="E458" s="71">
        <v>40397</v>
      </c>
      <c r="F458" s="71">
        <v>40400</v>
      </c>
      <c r="G458" s="69">
        <v>3</v>
      </c>
      <c r="H458" s="69" t="s">
        <v>12</v>
      </c>
      <c r="I458" s="69" t="s">
        <v>12</v>
      </c>
      <c r="J458" s="69" t="s">
        <v>21</v>
      </c>
    </row>
    <row r="459" spans="1:10" ht="12.75" customHeight="1">
      <c r="A459" s="69" t="s">
        <v>494</v>
      </c>
      <c r="B459" s="69" t="s">
        <v>537</v>
      </c>
      <c r="C459" s="69" t="s">
        <v>538</v>
      </c>
      <c r="D459" s="69" t="s">
        <v>36</v>
      </c>
      <c r="E459" s="71">
        <v>40289</v>
      </c>
      <c r="F459" s="71">
        <v>40292</v>
      </c>
      <c r="G459" s="69">
        <v>3</v>
      </c>
      <c r="H459" s="69" t="s">
        <v>12</v>
      </c>
      <c r="I459" s="69" t="s">
        <v>1036</v>
      </c>
      <c r="J459" s="69" t="s">
        <v>24</v>
      </c>
    </row>
    <row r="460" spans="1:10" ht="12.75" customHeight="1">
      <c r="A460" s="69" t="s">
        <v>494</v>
      </c>
      <c r="B460" s="69" t="s">
        <v>537</v>
      </c>
      <c r="C460" s="69" t="s">
        <v>538</v>
      </c>
      <c r="D460" s="69" t="s">
        <v>36</v>
      </c>
      <c r="E460" s="71">
        <v>40422</v>
      </c>
      <c r="F460" s="71">
        <v>40424</v>
      </c>
      <c r="G460" s="69">
        <v>2</v>
      </c>
      <c r="H460" s="69" t="s">
        <v>12</v>
      </c>
      <c r="I460" s="69" t="s">
        <v>35</v>
      </c>
      <c r="J460" s="69" t="s">
        <v>24</v>
      </c>
    </row>
    <row r="461" spans="1:10" ht="12.75" customHeight="1">
      <c r="A461" s="69" t="s">
        <v>494</v>
      </c>
      <c r="B461" s="69" t="s">
        <v>537</v>
      </c>
      <c r="C461" s="69" t="s">
        <v>538</v>
      </c>
      <c r="D461" s="69" t="s">
        <v>36</v>
      </c>
      <c r="E461" s="71">
        <v>40486</v>
      </c>
      <c r="F461" s="71">
        <v>40488</v>
      </c>
      <c r="G461" s="69">
        <v>2</v>
      </c>
      <c r="H461" s="69" t="s">
        <v>12</v>
      </c>
      <c r="I461" s="69" t="s">
        <v>35</v>
      </c>
      <c r="J461" s="69" t="s">
        <v>24</v>
      </c>
    </row>
    <row r="462" spans="1:10" ht="12.75" customHeight="1">
      <c r="A462" s="69" t="s">
        <v>494</v>
      </c>
      <c r="B462" s="69" t="s">
        <v>537</v>
      </c>
      <c r="C462" s="69" t="s">
        <v>538</v>
      </c>
      <c r="D462" s="69" t="s">
        <v>36</v>
      </c>
      <c r="E462" s="71">
        <v>40488</v>
      </c>
      <c r="F462" s="71">
        <v>40500</v>
      </c>
      <c r="G462" s="69">
        <v>12</v>
      </c>
      <c r="H462" s="69" t="s">
        <v>12</v>
      </c>
      <c r="I462" s="69" t="s">
        <v>35</v>
      </c>
      <c r="J462" s="69" t="s">
        <v>24</v>
      </c>
    </row>
    <row r="463" spans="1:10" ht="12.75" customHeight="1">
      <c r="A463" s="69" t="s">
        <v>494</v>
      </c>
      <c r="B463" s="69" t="s">
        <v>539</v>
      </c>
      <c r="C463" s="69" t="s">
        <v>540</v>
      </c>
      <c r="D463" s="69" t="s">
        <v>33</v>
      </c>
      <c r="E463" s="71">
        <v>40440</v>
      </c>
      <c r="F463" s="71">
        <v>40443</v>
      </c>
      <c r="G463" s="69">
        <v>3</v>
      </c>
      <c r="H463" s="69" t="s">
        <v>12</v>
      </c>
      <c r="I463" s="69" t="s">
        <v>12</v>
      </c>
      <c r="J463" s="69" t="s">
        <v>21</v>
      </c>
    </row>
    <row r="464" spans="1:10" ht="12.75" customHeight="1">
      <c r="A464" s="69" t="s">
        <v>494</v>
      </c>
      <c r="B464" s="69" t="s">
        <v>539</v>
      </c>
      <c r="C464" s="69" t="s">
        <v>540</v>
      </c>
      <c r="D464" s="69" t="s">
        <v>36</v>
      </c>
      <c r="E464" s="71">
        <v>40375</v>
      </c>
      <c r="F464" s="71">
        <v>40377</v>
      </c>
      <c r="G464" s="69">
        <v>2</v>
      </c>
      <c r="H464" s="69" t="s">
        <v>12</v>
      </c>
      <c r="I464" s="69" t="s">
        <v>35</v>
      </c>
      <c r="J464" s="69" t="s">
        <v>24</v>
      </c>
    </row>
    <row r="465" spans="1:10" ht="12.75" customHeight="1">
      <c r="A465" s="70" t="s">
        <v>494</v>
      </c>
      <c r="B465" s="70" t="s">
        <v>539</v>
      </c>
      <c r="C465" s="70" t="s">
        <v>540</v>
      </c>
      <c r="D465" s="70" t="s">
        <v>36</v>
      </c>
      <c r="E465" s="165">
        <v>40486</v>
      </c>
      <c r="F465" s="165">
        <v>40488</v>
      </c>
      <c r="G465" s="70">
        <v>2</v>
      </c>
      <c r="H465" s="70" t="s">
        <v>12</v>
      </c>
      <c r="I465" s="70" t="s">
        <v>35</v>
      </c>
      <c r="J465" s="70" t="s">
        <v>24</v>
      </c>
    </row>
    <row r="466" spans="1:10" ht="12.75" customHeight="1">
      <c r="A466" s="32"/>
      <c r="B466" s="59">
        <f>SUM(IF(FREQUENCY(MATCH(B313:B465,B313:B465,0),MATCH(B313:B465,B313:B465,0))&gt;0,1))</f>
        <v>17</v>
      </c>
      <c r="C466" s="33"/>
      <c r="D466" s="28">
        <f>COUNTA(D313:D465)</f>
        <v>151</v>
      </c>
      <c r="E466" s="28"/>
      <c r="F466" s="28"/>
      <c r="G466" s="28">
        <f>SUM(G313:G465)</f>
        <v>867</v>
      </c>
      <c r="H466" s="32"/>
      <c r="I466" s="32"/>
      <c r="J466" s="32"/>
    </row>
    <row r="467" spans="1:10" ht="12.75" customHeight="1">
      <c r="A467" s="32"/>
      <c r="B467" s="59"/>
      <c r="C467" s="33"/>
      <c r="D467" s="28"/>
      <c r="E467" s="28"/>
      <c r="F467" s="28"/>
      <c r="G467" s="28"/>
      <c r="H467" s="32"/>
      <c r="I467" s="32"/>
      <c r="J467" s="32"/>
    </row>
    <row r="468" spans="1:10" ht="12.75" customHeight="1">
      <c r="A468" s="69" t="s">
        <v>543</v>
      </c>
      <c r="B468" s="69" t="s">
        <v>548</v>
      </c>
      <c r="C468" s="69" t="s">
        <v>549</v>
      </c>
      <c r="D468" s="69" t="s">
        <v>33</v>
      </c>
      <c r="E468" s="71">
        <v>40199</v>
      </c>
      <c r="F468" s="71">
        <v>40205</v>
      </c>
      <c r="G468" s="69">
        <v>7</v>
      </c>
      <c r="H468" s="69" t="s">
        <v>12</v>
      </c>
      <c r="I468" s="69" t="s">
        <v>12</v>
      </c>
      <c r="J468" s="69" t="s">
        <v>24</v>
      </c>
    </row>
    <row r="469" spans="1:10" ht="12.75" customHeight="1">
      <c r="A469" s="69" t="s">
        <v>543</v>
      </c>
      <c r="B469" s="69" t="s">
        <v>552</v>
      </c>
      <c r="C469" s="69" t="s">
        <v>553</v>
      </c>
      <c r="D469" s="69" t="s">
        <v>36</v>
      </c>
      <c r="E469" s="71">
        <v>40254</v>
      </c>
      <c r="F469" s="71">
        <v>40256</v>
      </c>
      <c r="G469" s="69">
        <v>3</v>
      </c>
      <c r="H469" s="69" t="s">
        <v>12</v>
      </c>
      <c r="I469" s="69" t="s">
        <v>12</v>
      </c>
      <c r="J469" s="69" t="s">
        <v>24</v>
      </c>
    </row>
    <row r="470" spans="1:10" ht="12.75" customHeight="1">
      <c r="A470" s="69" t="s">
        <v>543</v>
      </c>
      <c r="B470" s="69" t="s">
        <v>554</v>
      </c>
      <c r="C470" s="69" t="s">
        <v>555</v>
      </c>
      <c r="D470" s="69" t="s">
        <v>36</v>
      </c>
      <c r="E470" s="71">
        <v>40283</v>
      </c>
      <c r="F470" s="71">
        <v>40297</v>
      </c>
      <c r="G470" s="69">
        <v>15</v>
      </c>
      <c r="H470" s="69" t="s">
        <v>12</v>
      </c>
      <c r="I470" s="69" t="s">
        <v>12</v>
      </c>
      <c r="J470" s="69" t="s">
        <v>24</v>
      </c>
    </row>
    <row r="471" spans="1:10" ht="12.75" customHeight="1">
      <c r="A471" s="69" t="s">
        <v>543</v>
      </c>
      <c r="B471" s="69" t="s">
        <v>564</v>
      </c>
      <c r="C471" s="69" t="s">
        <v>565</v>
      </c>
      <c r="D471" s="69" t="s">
        <v>33</v>
      </c>
      <c r="E471" s="71">
        <v>40197</v>
      </c>
      <c r="F471" s="71">
        <v>40206</v>
      </c>
      <c r="G471" s="69">
        <v>10</v>
      </c>
      <c r="H471" s="69" t="s">
        <v>12</v>
      </c>
      <c r="I471" s="69" t="s">
        <v>12</v>
      </c>
      <c r="J471" s="69" t="s">
        <v>24</v>
      </c>
    </row>
    <row r="472" spans="1:10" ht="12.75" customHeight="1">
      <c r="A472" s="69" t="s">
        <v>543</v>
      </c>
      <c r="B472" s="69" t="s">
        <v>564</v>
      </c>
      <c r="C472" s="69" t="s">
        <v>565</v>
      </c>
      <c r="D472" s="69" t="s">
        <v>36</v>
      </c>
      <c r="E472" s="71">
        <v>40248</v>
      </c>
      <c r="F472" s="71">
        <v>40248</v>
      </c>
      <c r="G472" s="69">
        <v>1</v>
      </c>
      <c r="H472" s="69" t="s">
        <v>12</v>
      </c>
      <c r="I472" s="69" t="s">
        <v>12</v>
      </c>
      <c r="J472" s="69" t="s">
        <v>24</v>
      </c>
    </row>
    <row r="473" spans="1:10" ht="12.75" customHeight="1">
      <c r="A473" s="69" t="s">
        <v>543</v>
      </c>
      <c r="B473" s="69" t="s">
        <v>570</v>
      </c>
      <c r="C473" s="69" t="s">
        <v>571</v>
      </c>
      <c r="D473" s="69" t="s">
        <v>33</v>
      </c>
      <c r="E473" s="71">
        <v>40205</v>
      </c>
      <c r="F473" s="71">
        <v>40207</v>
      </c>
      <c r="G473" s="69">
        <v>3</v>
      </c>
      <c r="H473" s="69" t="s">
        <v>12</v>
      </c>
      <c r="I473" s="69" t="s">
        <v>12</v>
      </c>
      <c r="J473" s="69" t="s">
        <v>24</v>
      </c>
    </row>
    <row r="474" spans="1:10" ht="12.75" customHeight="1">
      <c r="A474" s="69" t="s">
        <v>543</v>
      </c>
      <c r="B474" s="69" t="s">
        <v>574</v>
      </c>
      <c r="C474" s="69" t="s">
        <v>575</v>
      </c>
      <c r="D474" s="69" t="s">
        <v>36</v>
      </c>
      <c r="E474" s="71">
        <v>40226</v>
      </c>
      <c r="F474" s="71">
        <v>40249</v>
      </c>
      <c r="G474" s="69">
        <v>24</v>
      </c>
      <c r="H474" s="69" t="s">
        <v>12</v>
      </c>
      <c r="I474" s="69" t="s">
        <v>35</v>
      </c>
      <c r="J474" s="69" t="s">
        <v>24</v>
      </c>
    </row>
    <row r="475" spans="1:10" ht="12.75" customHeight="1">
      <c r="A475" s="69" t="s">
        <v>543</v>
      </c>
      <c r="B475" s="69" t="s">
        <v>576</v>
      </c>
      <c r="C475" s="69" t="s">
        <v>577</v>
      </c>
      <c r="D475" s="69" t="s">
        <v>33</v>
      </c>
      <c r="E475" s="71">
        <v>40197</v>
      </c>
      <c r="F475" s="71">
        <v>40211</v>
      </c>
      <c r="G475" s="69">
        <v>15</v>
      </c>
      <c r="H475" s="69" t="s">
        <v>12</v>
      </c>
      <c r="I475" s="69" t="s">
        <v>12</v>
      </c>
      <c r="J475" s="69" t="s">
        <v>24</v>
      </c>
    </row>
    <row r="476" spans="1:10" ht="12.75" customHeight="1">
      <c r="A476" s="69" t="s">
        <v>543</v>
      </c>
      <c r="B476" s="69" t="s">
        <v>576</v>
      </c>
      <c r="C476" s="69" t="s">
        <v>577</v>
      </c>
      <c r="D476" s="69" t="s">
        <v>33</v>
      </c>
      <c r="E476" s="71">
        <v>40214</v>
      </c>
      <c r="F476" s="71">
        <v>40221</v>
      </c>
      <c r="G476" s="69">
        <v>8</v>
      </c>
      <c r="H476" s="69" t="s">
        <v>12</v>
      </c>
      <c r="I476" s="69" t="s">
        <v>12</v>
      </c>
      <c r="J476" s="69" t="s">
        <v>24</v>
      </c>
    </row>
    <row r="477" spans="1:10" ht="12.75" customHeight="1">
      <c r="A477" s="69" t="s">
        <v>543</v>
      </c>
      <c r="B477" s="69" t="s">
        <v>576</v>
      </c>
      <c r="C477" s="69" t="s">
        <v>577</v>
      </c>
      <c r="D477" s="69" t="s">
        <v>33</v>
      </c>
      <c r="E477" s="71">
        <v>40228</v>
      </c>
      <c r="F477" s="71">
        <v>40233</v>
      </c>
      <c r="G477" s="69">
        <v>6</v>
      </c>
      <c r="H477" s="69" t="s">
        <v>12</v>
      </c>
      <c r="I477" s="69" t="s">
        <v>12</v>
      </c>
      <c r="J477" s="69" t="s">
        <v>24</v>
      </c>
    </row>
    <row r="478" spans="1:10" ht="12.75" customHeight="1">
      <c r="A478" s="69" t="s">
        <v>543</v>
      </c>
      <c r="B478" s="69" t="s">
        <v>576</v>
      </c>
      <c r="C478" s="69" t="s">
        <v>577</v>
      </c>
      <c r="D478" s="69" t="s">
        <v>33</v>
      </c>
      <c r="E478" s="71">
        <v>40236</v>
      </c>
      <c r="F478" s="71">
        <v>40239</v>
      </c>
      <c r="G478" s="69">
        <v>4</v>
      </c>
      <c r="H478" s="69" t="s">
        <v>12</v>
      </c>
      <c r="I478" s="69" t="s">
        <v>12</v>
      </c>
      <c r="J478" s="69" t="s">
        <v>24</v>
      </c>
    </row>
    <row r="479" spans="1:10" ht="12.75" customHeight="1">
      <c r="A479" s="69" t="s">
        <v>543</v>
      </c>
      <c r="B479" s="69" t="s">
        <v>576</v>
      </c>
      <c r="C479" s="69" t="s">
        <v>577</v>
      </c>
      <c r="D479" s="69" t="s">
        <v>33</v>
      </c>
      <c r="E479" s="71">
        <v>40244</v>
      </c>
      <c r="F479" s="71">
        <v>40246</v>
      </c>
      <c r="G479" s="69">
        <v>3</v>
      </c>
      <c r="H479" s="69" t="s">
        <v>12</v>
      </c>
      <c r="I479" s="69" t="s">
        <v>12</v>
      </c>
      <c r="J479" s="69" t="s">
        <v>24</v>
      </c>
    </row>
    <row r="480" spans="1:10" ht="12.75" customHeight="1">
      <c r="A480" s="69" t="s">
        <v>543</v>
      </c>
      <c r="B480" s="69" t="s">
        <v>576</v>
      </c>
      <c r="C480" s="69" t="s">
        <v>577</v>
      </c>
      <c r="D480" s="69" t="s">
        <v>33</v>
      </c>
      <c r="E480" s="71">
        <v>40260</v>
      </c>
      <c r="F480" s="71">
        <v>40261</v>
      </c>
      <c r="G480" s="69">
        <v>2</v>
      </c>
      <c r="H480" s="69" t="s">
        <v>12</v>
      </c>
      <c r="I480" s="69" t="s">
        <v>12</v>
      </c>
      <c r="J480" s="69" t="s">
        <v>24</v>
      </c>
    </row>
    <row r="481" spans="1:10" ht="12.75" customHeight="1">
      <c r="A481" s="69" t="s">
        <v>543</v>
      </c>
      <c r="B481" s="69" t="s">
        <v>576</v>
      </c>
      <c r="C481" s="69" t="s">
        <v>577</v>
      </c>
      <c r="D481" s="69" t="s">
        <v>33</v>
      </c>
      <c r="E481" s="71">
        <v>40273</v>
      </c>
      <c r="F481" s="71">
        <v>40274</v>
      </c>
      <c r="G481" s="69">
        <v>2</v>
      </c>
      <c r="H481" s="69" t="s">
        <v>12</v>
      </c>
      <c r="I481" s="69" t="s">
        <v>12</v>
      </c>
      <c r="J481" s="69" t="s">
        <v>24</v>
      </c>
    </row>
    <row r="482" spans="1:10" ht="18" customHeight="1">
      <c r="A482" s="69" t="s">
        <v>543</v>
      </c>
      <c r="B482" s="180" t="s">
        <v>594</v>
      </c>
      <c r="C482" s="180" t="s">
        <v>595</v>
      </c>
      <c r="D482" s="180" t="s">
        <v>1059</v>
      </c>
      <c r="E482" s="184">
        <v>40179</v>
      </c>
      <c r="F482" s="184">
        <v>40543</v>
      </c>
      <c r="G482" s="180">
        <v>365</v>
      </c>
      <c r="H482" s="180" t="s">
        <v>12</v>
      </c>
      <c r="I482" s="180" t="s">
        <v>35</v>
      </c>
      <c r="J482" s="180" t="s">
        <v>24</v>
      </c>
    </row>
    <row r="483" spans="1:10" ht="12.75" customHeight="1">
      <c r="A483" s="69" t="s">
        <v>543</v>
      </c>
      <c r="B483" s="69" t="s">
        <v>632</v>
      </c>
      <c r="C483" s="69" t="s">
        <v>633</v>
      </c>
      <c r="D483" s="69" t="s">
        <v>36</v>
      </c>
      <c r="E483" s="71">
        <v>40281</v>
      </c>
      <c r="F483" s="71">
        <v>40291</v>
      </c>
      <c r="G483" s="69">
        <v>11</v>
      </c>
      <c r="H483" s="69" t="s">
        <v>12</v>
      </c>
      <c r="I483" s="69" t="s">
        <v>12</v>
      </c>
      <c r="J483" s="69" t="s">
        <v>24</v>
      </c>
    </row>
    <row r="484" spans="1:10" ht="12.75" customHeight="1">
      <c r="A484" s="69" t="s">
        <v>543</v>
      </c>
      <c r="B484" s="69" t="s">
        <v>650</v>
      </c>
      <c r="C484" s="69" t="s">
        <v>651</v>
      </c>
      <c r="D484" s="69" t="s">
        <v>36</v>
      </c>
      <c r="E484" s="71">
        <v>40205</v>
      </c>
      <c r="F484" s="71">
        <v>40212</v>
      </c>
      <c r="G484" s="69">
        <v>8</v>
      </c>
      <c r="H484" s="69" t="s">
        <v>12</v>
      </c>
      <c r="I484" s="69" t="s">
        <v>35</v>
      </c>
      <c r="J484" s="69" t="s">
        <v>24</v>
      </c>
    </row>
    <row r="485" spans="1:10" ht="12.75" customHeight="1">
      <c r="A485" s="69" t="s">
        <v>543</v>
      </c>
      <c r="B485" s="69" t="s">
        <v>659</v>
      </c>
      <c r="C485" s="69" t="s">
        <v>660</v>
      </c>
      <c r="D485" s="69" t="s">
        <v>33</v>
      </c>
      <c r="E485" s="71">
        <v>40197</v>
      </c>
      <c r="F485" s="71">
        <v>40211</v>
      </c>
      <c r="G485" s="69">
        <v>15</v>
      </c>
      <c r="H485" s="69" t="s">
        <v>12</v>
      </c>
      <c r="I485" s="69" t="s">
        <v>12</v>
      </c>
      <c r="J485" s="69" t="s">
        <v>24</v>
      </c>
    </row>
    <row r="486" spans="1:10" ht="12.75" customHeight="1">
      <c r="A486" s="69" t="s">
        <v>543</v>
      </c>
      <c r="B486" s="69" t="s">
        <v>659</v>
      </c>
      <c r="C486" s="69" t="s">
        <v>660</v>
      </c>
      <c r="D486" s="69" t="s">
        <v>33</v>
      </c>
      <c r="E486" s="71">
        <v>40214</v>
      </c>
      <c r="F486" s="71">
        <v>40221</v>
      </c>
      <c r="G486" s="69">
        <v>8</v>
      </c>
      <c r="H486" s="69" t="s">
        <v>12</v>
      </c>
      <c r="I486" s="69" t="s">
        <v>12</v>
      </c>
      <c r="J486" s="69" t="s">
        <v>24</v>
      </c>
    </row>
    <row r="487" spans="1:10" ht="12.75" customHeight="1">
      <c r="A487" s="69" t="s">
        <v>543</v>
      </c>
      <c r="B487" s="69" t="s">
        <v>679</v>
      </c>
      <c r="C487" s="69" t="s">
        <v>680</v>
      </c>
      <c r="D487" s="69" t="s">
        <v>33</v>
      </c>
      <c r="E487" s="71">
        <v>40179</v>
      </c>
      <c r="F487" s="71">
        <v>40192</v>
      </c>
      <c r="G487" s="69">
        <v>14</v>
      </c>
      <c r="H487" s="69" t="s">
        <v>12</v>
      </c>
      <c r="I487" s="69" t="s">
        <v>1043</v>
      </c>
      <c r="J487" s="69" t="s">
        <v>24</v>
      </c>
    </row>
    <row r="488" spans="1:10" ht="12.75" customHeight="1">
      <c r="A488" s="69" t="s">
        <v>543</v>
      </c>
      <c r="B488" s="69" t="s">
        <v>679</v>
      </c>
      <c r="C488" s="69" t="s">
        <v>680</v>
      </c>
      <c r="D488" s="69" t="s">
        <v>36</v>
      </c>
      <c r="E488" s="71">
        <v>40248</v>
      </c>
      <c r="F488" s="71">
        <v>40248</v>
      </c>
      <c r="G488" s="69">
        <v>1</v>
      </c>
      <c r="H488" s="69" t="s">
        <v>12</v>
      </c>
      <c r="I488" s="69" t="s">
        <v>12</v>
      </c>
      <c r="J488" s="69" t="s">
        <v>24</v>
      </c>
    </row>
    <row r="489" spans="1:10" ht="12.75" customHeight="1">
      <c r="A489" s="69" t="s">
        <v>543</v>
      </c>
      <c r="B489" s="69" t="s">
        <v>683</v>
      </c>
      <c r="C489" s="69" t="s">
        <v>684</v>
      </c>
      <c r="D489" s="69" t="s">
        <v>36</v>
      </c>
      <c r="E489" s="71">
        <v>40205</v>
      </c>
      <c r="F489" s="71">
        <v>40207</v>
      </c>
      <c r="G489" s="69">
        <v>3</v>
      </c>
      <c r="H489" s="69" t="s">
        <v>12</v>
      </c>
      <c r="I489" s="69" t="s">
        <v>35</v>
      </c>
      <c r="J489" s="69" t="s">
        <v>24</v>
      </c>
    </row>
    <row r="490" spans="1:10" ht="12.75" customHeight="1">
      <c r="A490" s="69" t="s">
        <v>543</v>
      </c>
      <c r="B490" s="69" t="s">
        <v>685</v>
      </c>
      <c r="C490" s="69" t="s">
        <v>686</v>
      </c>
      <c r="D490" s="69" t="s">
        <v>36</v>
      </c>
      <c r="E490" s="71">
        <v>40179</v>
      </c>
      <c r="F490" s="71">
        <v>40272</v>
      </c>
      <c r="G490" s="69">
        <v>94</v>
      </c>
      <c r="H490" s="69" t="s">
        <v>12</v>
      </c>
      <c r="I490" s="69" t="s">
        <v>35</v>
      </c>
      <c r="J490" s="69" t="s">
        <v>24</v>
      </c>
    </row>
    <row r="491" spans="1:10" ht="12.75" customHeight="1">
      <c r="A491" s="70" t="s">
        <v>543</v>
      </c>
      <c r="B491" s="182" t="s">
        <v>687</v>
      </c>
      <c r="C491" s="182" t="s">
        <v>688</v>
      </c>
      <c r="D491" s="182" t="s">
        <v>33</v>
      </c>
      <c r="E491" s="183">
        <v>40231</v>
      </c>
      <c r="F491" s="183">
        <v>40235</v>
      </c>
      <c r="G491" s="182">
        <v>5</v>
      </c>
      <c r="H491" s="182" t="s">
        <v>12</v>
      </c>
      <c r="I491" s="182" t="s">
        <v>12</v>
      </c>
      <c r="J491" s="182" t="s">
        <v>24</v>
      </c>
    </row>
    <row r="492" spans="1:10" ht="12.75" customHeight="1">
      <c r="A492" s="32"/>
      <c r="B492" s="59">
        <f>SUM(IF(FREQUENCY(MATCH(B468:B491,B468:B491,0),MATCH(B468:B491,B468:B491,0))&gt;0,1))</f>
        <v>15</v>
      </c>
      <c r="C492" s="33"/>
      <c r="D492" s="28">
        <f>COUNTA(D468:D491)</f>
        <v>24</v>
      </c>
      <c r="E492" s="28"/>
      <c r="F492" s="28"/>
      <c r="G492" s="28">
        <f>SUM(G468:G491)</f>
        <v>627</v>
      </c>
      <c r="H492" s="32"/>
      <c r="I492" s="32"/>
      <c r="J492" s="32"/>
    </row>
    <row r="493" spans="1:10" ht="12.75" customHeight="1">
      <c r="A493" s="32"/>
      <c r="B493" s="59"/>
      <c r="C493" s="33"/>
      <c r="D493" s="28"/>
      <c r="E493" s="28"/>
      <c r="F493" s="28"/>
      <c r="G493" s="28"/>
      <c r="H493" s="32"/>
      <c r="I493" s="32"/>
      <c r="J493" s="32"/>
    </row>
    <row r="494" spans="1:10" ht="12.75" customHeight="1">
      <c r="A494" s="69" t="s">
        <v>695</v>
      </c>
      <c r="B494" s="69" t="s">
        <v>696</v>
      </c>
      <c r="C494" s="69" t="s">
        <v>697</v>
      </c>
      <c r="D494" s="69" t="s">
        <v>36</v>
      </c>
      <c r="E494" s="71">
        <v>40203</v>
      </c>
      <c r="F494" s="71">
        <v>40204</v>
      </c>
      <c r="G494" s="69">
        <v>2</v>
      </c>
      <c r="H494" s="69" t="s">
        <v>12</v>
      </c>
      <c r="I494" s="69" t="s">
        <v>12</v>
      </c>
      <c r="J494" s="69" t="s">
        <v>24</v>
      </c>
    </row>
    <row r="495" spans="1:10" ht="12.75" customHeight="1">
      <c r="A495" s="69" t="s">
        <v>695</v>
      </c>
      <c r="B495" s="69" t="s">
        <v>696</v>
      </c>
      <c r="C495" s="69" t="s">
        <v>697</v>
      </c>
      <c r="D495" s="69" t="s">
        <v>36</v>
      </c>
      <c r="E495" s="71">
        <v>40442</v>
      </c>
      <c r="F495" s="71">
        <v>40444</v>
      </c>
      <c r="G495" s="69">
        <v>3</v>
      </c>
      <c r="H495" s="69" t="s">
        <v>12</v>
      </c>
      <c r="I495" s="69" t="s">
        <v>12</v>
      </c>
      <c r="J495" s="69" t="s">
        <v>24</v>
      </c>
    </row>
    <row r="496" spans="1:10" ht="12.75" customHeight="1">
      <c r="A496" s="69" t="s">
        <v>695</v>
      </c>
      <c r="B496" s="69" t="s">
        <v>698</v>
      </c>
      <c r="C496" s="69" t="s">
        <v>193</v>
      </c>
      <c r="D496" s="69" t="s">
        <v>36</v>
      </c>
      <c r="E496" s="71">
        <v>40185</v>
      </c>
      <c r="F496" s="71">
        <v>40188</v>
      </c>
      <c r="G496" s="69">
        <v>4</v>
      </c>
      <c r="H496" s="69" t="s">
        <v>12</v>
      </c>
      <c r="I496" s="69" t="s">
        <v>1034</v>
      </c>
      <c r="J496" s="69" t="s">
        <v>24</v>
      </c>
    </row>
    <row r="497" spans="1:10" ht="12.75" customHeight="1">
      <c r="A497" s="69" t="s">
        <v>695</v>
      </c>
      <c r="B497" s="69" t="s">
        <v>698</v>
      </c>
      <c r="C497" s="69" t="s">
        <v>193</v>
      </c>
      <c r="D497" s="69" t="s">
        <v>36</v>
      </c>
      <c r="E497" s="71">
        <v>40196</v>
      </c>
      <c r="F497" s="71">
        <v>40198</v>
      </c>
      <c r="G497" s="69">
        <v>3</v>
      </c>
      <c r="H497" s="69" t="s">
        <v>12</v>
      </c>
      <c r="I497" s="69" t="s">
        <v>12</v>
      </c>
      <c r="J497" s="69" t="s">
        <v>24</v>
      </c>
    </row>
    <row r="498" spans="1:10" ht="12.75" customHeight="1">
      <c r="A498" s="69" t="s">
        <v>695</v>
      </c>
      <c r="B498" s="69" t="s">
        <v>698</v>
      </c>
      <c r="C498" s="69" t="s">
        <v>193</v>
      </c>
      <c r="D498" s="69" t="s">
        <v>36</v>
      </c>
      <c r="E498" s="71">
        <v>40208</v>
      </c>
      <c r="F498" s="71">
        <v>40209</v>
      </c>
      <c r="G498" s="69">
        <v>2</v>
      </c>
      <c r="H498" s="69" t="s">
        <v>12</v>
      </c>
      <c r="I498" s="69" t="s">
        <v>12</v>
      </c>
      <c r="J498" s="69" t="s">
        <v>24</v>
      </c>
    </row>
    <row r="499" spans="1:10" ht="12.75" customHeight="1">
      <c r="A499" s="69" t="s">
        <v>695</v>
      </c>
      <c r="B499" s="69" t="s">
        <v>698</v>
      </c>
      <c r="C499" s="69" t="s">
        <v>193</v>
      </c>
      <c r="D499" s="69" t="s">
        <v>36</v>
      </c>
      <c r="E499" s="71">
        <v>40235</v>
      </c>
      <c r="F499" s="71">
        <v>40238</v>
      </c>
      <c r="G499" s="69">
        <v>4</v>
      </c>
      <c r="H499" s="69" t="s">
        <v>12</v>
      </c>
      <c r="I499" s="69" t="s">
        <v>12</v>
      </c>
      <c r="J499" s="69" t="s">
        <v>24</v>
      </c>
    </row>
    <row r="500" spans="1:10" ht="12.75" customHeight="1">
      <c r="A500" s="69" t="s">
        <v>695</v>
      </c>
      <c r="B500" s="69" t="s">
        <v>698</v>
      </c>
      <c r="C500" s="69" t="s">
        <v>193</v>
      </c>
      <c r="D500" s="69" t="s">
        <v>36</v>
      </c>
      <c r="E500" s="71">
        <v>40272</v>
      </c>
      <c r="F500" s="71">
        <v>40308</v>
      </c>
      <c r="G500" s="69">
        <v>37</v>
      </c>
      <c r="H500" s="69" t="s">
        <v>12</v>
      </c>
      <c r="I500" s="69" t="s">
        <v>12</v>
      </c>
      <c r="J500" s="69" t="s">
        <v>24</v>
      </c>
    </row>
    <row r="501" spans="1:10" ht="12.75" customHeight="1">
      <c r="A501" s="69" t="s">
        <v>695</v>
      </c>
      <c r="B501" s="69" t="s">
        <v>698</v>
      </c>
      <c r="C501" s="69" t="s">
        <v>193</v>
      </c>
      <c r="D501" s="69" t="s">
        <v>36</v>
      </c>
      <c r="E501" s="71">
        <v>40317</v>
      </c>
      <c r="F501" s="71">
        <v>40318</v>
      </c>
      <c r="G501" s="69">
        <v>2</v>
      </c>
      <c r="H501" s="69" t="s">
        <v>12</v>
      </c>
      <c r="I501" s="69" t="s">
        <v>35</v>
      </c>
      <c r="J501" s="69" t="s">
        <v>24</v>
      </c>
    </row>
    <row r="502" spans="1:10" ht="12.75" customHeight="1">
      <c r="A502" s="69" t="s">
        <v>695</v>
      </c>
      <c r="B502" s="69" t="s">
        <v>698</v>
      </c>
      <c r="C502" s="69" t="s">
        <v>193</v>
      </c>
      <c r="D502" s="69" t="s">
        <v>36</v>
      </c>
      <c r="E502" s="71">
        <v>40325</v>
      </c>
      <c r="F502" s="71">
        <v>40327</v>
      </c>
      <c r="G502" s="69">
        <v>3</v>
      </c>
      <c r="H502" s="69" t="s">
        <v>12</v>
      </c>
      <c r="I502" s="69" t="s">
        <v>35</v>
      </c>
      <c r="J502" s="69" t="s">
        <v>24</v>
      </c>
    </row>
    <row r="503" spans="1:10" ht="18" customHeight="1">
      <c r="A503" s="69" t="s">
        <v>695</v>
      </c>
      <c r="B503" s="69" t="s">
        <v>698</v>
      </c>
      <c r="C503" s="69" t="s">
        <v>193</v>
      </c>
      <c r="D503" s="69" t="s">
        <v>36</v>
      </c>
      <c r="E503" s="71">
        <v>40359</v>
      </c>
      <c r="F503" s="71">
        <v>40360</v>
      </c>
      <c r="G503" s="69">
        <v>2</v>
      </c>
      <c r="H503" s="69" t="s">
        <v>12</v>
      </c>
      <c r="I503" s="69" t="s">
        <v>1044</v>
      </c>
      <c r="J503" s="69" t="s">
        <v>24</v>
      </c>
    </row>
    <row r="504" spans="1:10" ht="12.75" customHeight="1">
      <c r="A504" s="69" t="s">
        <v>695</v>
      </c>
      <c r="B504" s="69" t="s">
        <v>698</v>
      </c>
      <c r="C504" s="69" t="s">
        <v>193</v>
      </c>
      <c r="D504" s="69" t="s">
        <v>36</v>
      </c>
      <c r="E504" s="71">
        <v>40394</v>
      </c>
      <c r="F504" s="71">
        <v>40395</v>
      </c>
      <c r="G504" s="69">
        <v>2</v>
      </c>
      <c r="H504" s="69" t="s">
        <v>12</v>
      </c>
      <c r="I504" s="69" t="s">
        <v>1034</v>
      </c>
      <c r="J504" s="69" t="s">
        <v>24</v>
      </c>
    </row>
    <row r="505" spans="1:10" ht="12.75" customHeight="1">
      <c r="A505" s="69" t="s">
        <v>695</v>
      </c>
      <c r="B505" s="69" t="s">
        <v>698</v>
      </c>
      <c r="C505" s="69" t="s">
        <v>193</v>
      </c>
      <c r="D505" s="69" t="s">
        <v>36</v>
      </c>
      <c r="E505" s="71">
        <v>40436</v>
      </c>
      <c r="F505" s="71">
        <v>40437</v>
      </c>
      <c r="G505" s="69">
        <v>2</v>
      </c>
      <c r="H505" s="69" t="s">
        <v>12</v>
      </c>
      <c r="I505" s="69" t="s">
        <v>35</v>
      </c>
      <c r="J505" s="69" t="s">
        <v>24</v>
      </c>
    </row>
    <row r="506" spans="1:10" ht="12.75" customHeight="1">
      <c r="A506" s="69" t="s">
        <v>695</v>
      </c>
      <c r="B506" s="69" t="s">
        <v>698</v>
      </c>
      <c r="C506" s="69" t="s">
        <v>193</v>
      </c>
      <c r="D506" s="69" t="s">
        <v>36</v>
      </c>
      <c r="E506" s="71">
        <v>40437</v>
      </c>
      <c r="F506" s="71">
        <v>40443</v>
      </c>
      <c r="G506" s="69">
        <v>7</v>
      </c>
      <c r="H506" s="69" t="s">
        <v>12</v>
      </c>
      <c r="I506" s="69" t="s">
        <v>1037</v>
      </c>
      <c r="J506" s="69" t="s">
        <v>24</v>
      </c>
    </row>
    <row r="507" spans="1:10" ht="12.75" customHeight="1">
      <c r="A507" s="69" t="s">
        <v>695</v>
      </c>
      <c r="B507" s="69" t="s">
        <v>698</v>
      </c>
      <c r="C507" s="69" t="s">
        <v>193</v>
      </c>
      <c r="D507" s="69" t="s">
        <v>36</v>
      </c>
      <c r="E507" s="71">
        <v>40450</v>
      </c>
      <c r="F507" s="71">
        <v>40456</v>
      </c>
      <c r="G507" s="69">
        <v>7</v>
      </c>
      <c r="H507" s="69" t="s">
        <v>12</v>
      </c>
      <c r="I507" s="69" t="s">
        <v>35</v>
      </c>
      <c r="J507" s="69" t="s">
        <v>24</v>
      </c>
    </row>
    <row r="508" spans="1:10" ht="12.75" customHeight="1">
      <c r="A508" s="69" t="s">
        <v>695</v>
      </c>
      <c r="B508" s="69" t="s">
        <v>699</v>
      </c>
      <c r="C508" s="69" t="s">
        <v>700</v>
      </c>
      <c r="D508" s="69" t="s">
        <v>36</v>
      </c>
      <c r="E508" s="71">
        <v>40179</v>
      </c>
      <c r="F508" s="71">
        <v>40179</v>
      </c>
      <c r="G508" s="69">
        <v>1</v>
      </c>
      <c r="H508" s="69" t="s">
        <v>12</v>
      </c>
      <c r="I508" s="69" t="s">
        <v>35</v>
      </c>
      <c r="J508" s="69" t="s">
        <v>24</v>
      </c>
    </row>
    <row r="509" spans="1:10" ht="12.75" customHeight="1">
      <c r="A509" s="69" t="s">
        <v>695</v>
      </c>
      <c r="B509" s="69" t="s">
        <v>699</v>
      </c>
      <c r="C509" s="69" t="s">
        <v>700</v>
      </c>
      <c r="D509" s="69" t="s">
        <v>36</v>
      </c>
      <c r="E509" s="71">
        <v>40184</v>
      </c>
      <c r="F509" s="71">
        <v>40185</v>
      </c>
      <c r="G509" s="69">
        <v>2</v>
      </c>
      <c r="H509" s="69" t="s">
        <v>12</v>
      </c>
      <c r="I509" s="69" t="s">
        <v>1037</v>
      </c>
      <c r="J509" s="69" t="s">
        <v>24</v>
      </c>
    </row>
    <row r="510" spans="1:10" ht="12.75" customHeight="1">
      <c r="A510" s="69" t="s">
        <v>695</v>
      </c>
      <c r="B510" s="69" t="s">
        <v>699</v>
      </c>
      <c r="C510" s="69" t="s">
        <v>700</v>
      </c>
      <c r="D510" s="69" t="s">
        <v>36</v>
      </c>
      <c r="E510" s="71">
        <v>40197</v>
      </c>
      <c r="F510" s="71">
        <v>40203</v>
      </c>
      <c r="G510" s="69">
        <v>7</v>
      </c>
      <c r="H510" s="69" t="s">
        <v>12</v>
      </c>
      <c r="I510" s="69" t="s">
        <v>1060</v>
      </c>
      <c r="J510" s="69" t="s">
        <v>24</v>
      </c>
    </row>
    <row r="511" spans="1:10" ht="12.75" customHeight="1">
      <c r="A511" s="69" t="s">
        <v>695</v>
      </c>
      <c r="B511" s="69" t="s">
        <v>699</v>
      </c>
      <c r="C511" s="69" t="s">
        <v>700</v>
      </c>
      <c r="D511" s="69" t="s">
        <v>36</v>
      </c>
      <c r="E511" s="71">
        <v>40234</v>
      </c>
      <c r="F511" s="71">
        <v>40235</v>
      </c>
      <c r="G511" s="69">
        <v>2</v>
      </c>
      <c r="H511" s="69" t="s">
        <v>12</v>
      </c>
      <c r="I511" s="69" t="s">
        <v>35</v>
      </c>
      <c r="J511" s="69" t="s">
        <v>24</v>
      </c>
    </row>
    <row r="512" spans="1:10" ht="12.75" customHeight="1">
      <c r="A512" s="69" t="s">
        <v>695</v>
      </c>
      <c r="B512" s="69" t="s">
        <v>699</v>
      </c>
      <c r="C512" s="69" t="s">
        <v>700</v>
      </c>
      <c r="D512" s="69" t="s">
        <v>36</v>
      </c>
      <c r="E512" s="71">
        <v>40240</v>
      </c>
      <c r="F512" s="71">
        <v>40242</v>
      </c>
      <c r="G512" s="69">
        <v>3</v>
      </c>
      <c r="H512" s="69" t="s">
        <v>12</v>
      </c>
      <c r="I512" s="69" t="s">
        <v>1045</v>
      </c>
      <c r="J512" s="69" t="s">
        <v>24</v>
      </c>
    </row>
    <row r="513" spans="1:10" ht="12.75" customHeight="1">
      <c r="A513" s="69" t="s">
        <v>695</v>
      </c>
      <c r="B513" s="69" t="s">
        <v>699</v>
      </c>
      <c r="C513" s="69" t="s">
        <v>700</v>
      </c>
      <c r="D513" s="69" t="s">
        <v>36</v>
      </c>
      <c r="E513" s="71">
        <v>40296</v>
      </c>
      <c r="F513" s="71">
        <v>40297</v>
      </c>
      <c r="G513" s="69">
        <v>2</v>
      </c>
      <c r="H513" s="69" t="s">
        <v>12</v>
      </c>
      <c r="I513" s="69" t="s">
        <v>1037</v>
      </c>
      <c r="J513" s="69" t="s">
        <v>24</v>
      </c>
    </row>
    <row r="514" spans="1:10" ht="12.75" customHeight="1">
      <c r="A514" s="69" t="s">
        <v>695</v>
      </c>
      <c r="B514" s="69" t="s">
        <v>699</v>
      </c>
      <c r="C514" s="69" t="s">
        <v>700</v>
      </c>
      <c r="D514" s="69" t="s">
        <v>36</v>
      </c>
      <c r="E514" s="71">
        <v>40387</v>
      </c>
      <c r="F514" s="71">
        <v>40388</v>
      </c>
      <c r="G514" s="69">
        <v>2</v>
      </c>
      <c r="H514" s="69" t="s">
        <v>12</v>
      </c>
      <c r="I514" s="69" t="s">
        <v>35</v>
      </c>
      <c r="J514" s="69" t="s">
        <v>24</v>
      </c>
    </row>
    <row r="515" spans="1:10" ht="12.75" customHeight="1">
      <c r="A515" s="69" t="s">
        <v>695</v>
      </c>
      <c r="B515" s="69" t="s">
        <v>699</v>
      </c>
      <c r="C515" s="69" t="s">
        <v>700</v>
      </c>
      <c r="D515" s="69" t="s">
        <v>36</v>
      </c>
      <c r="E515" s="71">
        <v>40402</v>
      </c>
      <c r="F515" s="71">
        <v>40403</v>
      </c>
      <c r="G515" s="69">
        <v>2</v>
      </c>
      <c r="H515" s="69" t="s">
        <v>12</v>
      </c>
      <c r="I515" s="69" t="s">
        <v>35</v>
      </c>
      <c r="J515" s="69" t="s">
        <v>24</v>
      </c>
    </row>
    <row r="516" spans="1:10" ht="12.75" customHeight="1">
      <c r="A516" s="69" t="s">
        <v>695</v>
      </c>
      <c r="B516" s="69" t="s">
        <v>699</v>
      </c>
      <c r="C516" s="69" t="s">
        <v>700</v>
      </c>
      <c r="D516" s="69" t="s">
        <v>36</v>
      </c>
      <c r="E516" s="71">
        <v>40415</v>
      </c>
      <c r="F516" s="71">
        <v>40416</v>
      </c>
      <c r="G516" s="69">
        <v>2</v>
      </c>
      <c r="H516" s="69" t="s">
        <v>12</v>
      </c>
      <c r="I516" s="69" t="s">
        <v>1037</v>
      </c>
      <c r="J516" s="69" t="s">
        <v>24</v>
      </c>
    </row>
    <row r="517" spans="1:10" ht="18" customHeight="1">
      <c r="A517" s="69" t="s">
        <v>695</v>
      </c>
      <c r="B517" s="69" t="s">
        <v>699</v>
      </c>
      <c r="C517" s="69" t="s">
        <v>700</v>
      </c>
      <c r="D517" s="69" t="s">
        <v>36</v>
      </c>
      <c r="E517" s="71">
        <v>40429</v>
      </c>
      <c r="F517" s="71">
        <v>40430</v>
      </c>
      <c r="G517" s="69">
        <v>2</v>
      </c>
      <c r="H517" s="69" t="s">
        <v>12</v>
      </c>
      <c r="I517" s="69" t="s">
        <v>1040</v>
      </c>
      <c r="J517" s="69" t="s">
        <v>24</v>
      </c>
    </row>
    <row r="518" spans="1:10" ht="12.75" customHeight="1">
      <c r="A518" s="69" t="s">
        <v>695</v>
      </c>
      <c r="B518" s="69" t="s">
        <v>699</v>
      </c>
      <c r="C518" s="69" t="s">
        <v>700</v>
      </c>
      <c r="D518" s="69" t="s">
        <v>36</v>
      </c>
      <c r="E518" s="71">
        <v>40443</v>
      </c>
      <c r="F518" s="71">
        <v>40444</v>
      </c>
      <c r="G518" s="69">
        <v>2</v>
      </c>
      <c r="H518" s="69" t="s">
        <v>12</v>
      </c>
      <c r="I518" s="69" t="s">
        <v>1037</v>
      </c>
      <c r="J518" s="69" t="s">
        <v>24</v>
      </c>
    </row>
    <row r="519" spans="1:10" ht="12.75" customHeight="1">
      <c r="A519" s="69" t="s">
        <v>695</v>
      </c>
      <c r="B519" s="69" t="s">
        <v>699</v>
      </c>
      <c r="C519" s="69" t="s">
        <v>700</v>
      </c>
      <c r="D519" s="69" t="s">
        <v>36</v>
      </c>
      <c r="E519" s="71">
        <v>40451</v>
      </c>
      <c r="F519" s="71">
        <v>40453</v>
      </c>
      <c r="G519" s="69">
        <v>3</v>
      </c>
      <c r="H519" s="69" t="s">
        <v>12</v>
      </c>
      <c r="I519" s="69" t="s">
        <v>1036</v>
      </c>
      <c r="J519" s="69" t="s">
        <v>24</v>
      </c>
    </row>
    <row r="520" spans="1:10" ht="12.75" customHeight="1">
      <c r="A520" s="69" t="s">
        <v>695</v>
      </c>
      <c r="B520" s="69" t="s">
        <v>701</v>
      </c>
      <c r="C520" s="69" t="s">
        <v>702</v>
      </c>
      <c r="D520" s="69" t="s">
        <v>36</v>
      </c>
      <c r="E520" s="71">
        <v>40196</v>
      </c>
      <c r="F520" s="71">
        <v>40199</v>
      </c>
      <c r="G520" s="69">
        <v>4</v>
      </c>
      <c r="H520" s="69" t="s">
        <v>12</v>
      </c>
      <c r="I520" s="69" t="s">
        <v>12</v>
      </c>
      <c r="J520" s="69" t="s">
        <v>24</v>
      </c>
    </row>
    <row r="521" spans="1:10" ht="12.75" customHeight="1">
      <c r="A521" s="69" t="s">
        <v>695</v>
      </c>
      <c r="B521" s="69" t="s">
        <v>701</v>
      </c>
      <c r="C521" s="69" t="s">
        <v>702</v>
      </c>
      <c r="D521" s="69" t="s">
        <v>36</v>
      </c>
      <c r="E521" s="71">
        <v>40235</v>
      </c>
      <c r="F521" s="71">
        <v>40237</v>
      </c>
      <c r="G521" s="69">
        <v>3</v>
      </c>
      <c r="H521" s="69" t="s">
        <v>12</v>
      </c>
      <c r="I521" s="69" t="s">
        <v>12</v>
      </c>
      <c r="J521" s="69" t="s">
        <v>24</v>
      </c>
    </row>
    <row r="522" spans="1:10" ht="12.75" customHeight="1">
      <c r="A522" s="69" t="s">
        <v>695</v>
      </c>
      <c r="B522" s="69" t="s">
        <v>701</v>
      </c>
      <c r="C522" s="69" t="s">
        <v>702</v>
      </c>
      <c r="D522" s="69" t="s">
        <v>36</v>
      </c>
      <c r="E522" s="71">
        <v>40272</v>
      </c>
      <c r="F522" s="71">
        <v>40274</v>
      </c>
      <c r="G522" s="69">
        <v>3</v>
      </c>
      <c r="H522" s="69" t="s">
        <v>12</v>
      </c>
      <c r="I522" s="69" t="s">
        <v>12</v>
      </c>
      <c r="J522" s="69" t="s">
        <v>24</v>
      </c>
    </row>
    <row r="523" spans="1:10" ht="12.75" customHeight="1">
      <c r="A523" s="69" t="s">
        <v>695</v>
      </c>
      <c r="B523" s="69" t="s">
        <v>703</v>
      </c>
      <c r="C523" s="69" t="s">
        <v>704</v>
      </c>
      <c r="D523" s="69" t="s">
        <v>36</v>
      </c>
      <c r="E523" s="71">
        <v>40192</v>
      </c>
      <c r="F523" s="71">
        <v>40193</v>
      </c>
      <c r="G523" s="69">
        <v>2</v>
      </c>
      <c r="H523" s="69" t="s">
        <v>12</v>
      </c>
      <c r="I523" s="69" t="s">
        <v>35</v>
      </c>
      <c r="J523" s="69" t="s">
        <v>24</v>
      </c>
    </row>
    <row r="524" spans="1:10" ht="12.75" customHeight="1">
      <c r="A524" s="69" t="s">
        <v>695</v>
      </c>
      <c r="B524" s="69" t="s">
        <v>703</v>
      </c>
      <c r="C524" s="69" t="s">
        <v>704</v>
      </c>
      <c r="D524" s="69" t="s">
        <v>36</v>
      </c>
      <c r="E524" s="71">
        <v>40198</v>
      </c>
      <c r="F524" s="71">
        <v>40201</v>
      </c>
      <c r="G524" s="69">
        <v>4</v>
      </c>
      <c r="H524" s="69" t="s">
        <v>12</v>
      </c>
      <c r="I524" s="69" t="s">
        <v>12</v>
      </c>
      <c r="J524" s="69" t="s">
        <v>24</v>
      </c>
    </row>
    <row r="525" spans="1:10" ht="12.75" customHeight="1">
      <c r="A525" s="69" t="s">
        <v>695</v>
      </c>
      <c r="B525" s="69" t="s">
        <v>703</v>
      </c>
      <c r="C525" s="69" t="s">
        <v>704</v>
      </c>
      <c r="D525" s="69" t="s">
        <v>36</v>
      </c>
      <c r="E525" s="71">
        <v>40203</v>
      </c>
      <c r="F525" s="71">
        <v>40206</v>
      </c>
      <c r="G525" s="69">
        <v>4</v>
      </c>
      <c r="H525" s="69" t="s">
        <v>12</v>
      </c>
      <c r="I525" s="69" t="s">
        <v>12</v>
      </c>
      <c r="J525" s="69" t="s">
        <v>24</v>
      </c>
    </row>
    <row r="526" spans="1:10" ht="12.75" customHeight="1">
      <c r="A526" s="69" t="s">
        <v>695</v>
      </c>
      <c r="B526" s="69" t="s">
        <v>703</v>
      </c>
      <c r="C526" s="69" t="s">
        <v>704</v>
      </c>
      <c r="D526" s="69" t="s">
        <v>36</v>
      </c>
      <c r="E526" s="71">
        <v>40206</v>
      </c>
      <c r="F526" s="71">
        <v>40207</v>
      </c>
      <c r="G526" s="69">
        <v>2</v>
      </c>
      <c r="H526" s="69" t="s">
        <v>12</v>
      </c>
      <c r="I526" s="69" t="s">
        <v>12</v>
      </c>
      <c r="J526" s="69" t="s">
        <v>24</v>
      </c>
    </row>
    <row r="527" spans="1:10" ht="12.75" customHeight="1">
      <c r="A527" s="69" t="s">
        <v>695</v>
      </c>
      <c r="B527" s="69" t="s">
        <v>703</v>
      </c>
      <c r="C527" s="69" t="s">
        <v>704</v>
      </c>
      <c r="D527" s="69" t="s">
        <v>36</v>
      </c>
      <c r="E527" s="71">
        <v>40212</v>
      </c>
      <c r="F527" s="71">
        <v>40213</v>
      </c>
      <c r="G527" s="69">
        <v>2</v>
      </c>
      <c r="H527" s="69" t="s">
        <v>12</v>
      </c>
      <c r="I527" s="69" t="s">
        <v>35</v>
      </c>
      <c r="J527" s="69" t="s">
        <v>24</v>
      </c>
    </row>
    <row r="528" spans="1:10" ht="12.75" customHeight="1">
      <c r="A528" s="69" t="s">
        <v>695</v>
      </c>
      <c r="B528" s="69" t="s">
        <v>703</v>
      </c>
      <c r="C528" s="69" t="s">
        <v>704</v>
      </c>
      <c r="D528" s="69" t="s">
        <v>36</v>
      </c>
      <c r="E528" s="71">
        <v>40234</v>
      </c>
      <c r="F528" s="71">
        <v>40235</v>
      </c>
      <c r="G528" s="69">
        <v>2</v>
      </c>
      <c r="H528" s="69" t="s">
        <v>12</v>
      </c>
      <c r="I528" s="69" t="s">
        <v>35</v>
      </c>
      <c r="J528" s="69" t="s">
        <v>24</v>
      </c>
    </row>
    <row r="529" spans="1:10" ht="12.75" customHeight="1">
      <c r="A529" s="69" t="s">
        <v>695</v>
      </c>
      <c r="B529" s="69" t="s">
        <v>703</v>
      </c>
      <c r="C529" s="69" t="s">
        <v>704</v>
      </c>
      <c r="D529" s="69" t="s">
        <v>36</v>
      </c>
      <c r="E529" s="71">
        <v>40240</v>
      </c>
      <c r="F529" s="71">
        <v>40241</v>
      </c>
      <c r="G529" s="69">
        <v>2</v>
      </c>
      <c r="H529" s="69" t="s">
        <v>12</v>
      </c>
      <c r="I529" s="69" t="s">
        <v>1045</v>
      </c>
      <c r="J529" s="69" t="s">
        <v>24</v>
      </c>
    </row>
    <row r="530" spans="1:10" ht="12.75" customHeight="1">
      <c r="A530" s="69" t="s">
        <v>695</v>
      </c>
      <c r="B530" s="69" t="s">
        <v>703</v>
      </c>
      <c r="C530" s="69" t="s">
        <v>704</v>
      </c>
      <c r="D530" s="69" t="s">
        <v>36</v>
      </c>
      <c r="E530" s="71">
        <v>40290</v>
      </c>
      <c r="F530" s="71">
        <v>40292</v>
      </c>
      <c r="G530" s="69">
        <v>3</v>
      </c>
      <c r="H530" s="69" t="s">
        <v>12</v>
      </c>
      <c r="I530" s="69" t="s">
        <v>1046</v>
      </c>
      <c r="J530" s="69" t="s">
        <v>24</v>
      </c>
    </row>
    <row r="531" spans="1:10" ht="12.75" customHeight="1">
      <c r="A531" s="69" t="s">
        <v>695</v>
      </c>
      <c r="B531" s="69" t="s">
        <v>703</v>
      </c>
      <c r="C531" s="69" t="s">
        <v>704</v>
      </c>
      <c r="D531" s="69" t="s">
        <v>36</v>
      </c>
      <c r="E531" s="71">
        <v>40296</v>
      </c>
      <c r="F531" s="71">
        <v>40297</v>
      </c>
      <c r="G531" s="69">
        <v>2</v>
      </c>
      <c r="H531" s="69" t="s">
        <v>12</v>
      </c>
      <c r="I531" s="69" t="s">
        <v>35</v>
      </c>
      <c r="J531" s="69" t="s">
        <v>24</v>
      </c>
    </row>
    <row r="532" spans="1:10" ht="12.75" customHeight="1">
      <c r="A532" s="69" t="s">
        <v>695</v>
      </c>
      <c r="B532" s="69" t="s">
        <v>703</v>
      </c>
      <c r="C532" s="69" t="s">
        <v>704</v>
      </c>
      <c r="D532" s="69" t="s">
        <v>36</v>
      </c>
      <c r="E532" s="71">
        <v>40332</v>
      </c>
      <c r="F532" s="71">
        <v>40333</v>
      </c>
      <c r="G532" s="69">
        <v>2</v>
      </c>
      <c r="H532" s="69" t="s">
        <v>12</v>
      </c>
      <c r="I532" s="69" t="s">
        <v>12</v>
      </c>
      <c r="J532" s="69" t="s">
        <v>24</v>
      </c>
    </row>
    <row r="533" spans="1:10" ht="12.75" customHeight="1">
      <c r="A533" s="69" t="s">
        <v>695</v>
      </c>
      <c r="B533" s="69" t="s">
        <v>705</v>
      </c>
      <c r="C533" s="69" t="s">
        <v>706</v>
      </c>
      <c r="D533" s="69" t="s">
        <v>36</v>
      </c>
      <c r="E533" s="71">
        <v>40196</v>
      </c>
      <c r="F533" s="71">
        <v>40202</v>
      </c>
      <c r="G533" s="69">
        <v>7</v>
      </c>
      <c r="H533" s="69" t="s">
        <v>12</v>
      </c>
      <c r="I533" s="69" t="s">
        <v>12</v>
      </c>
      <c r="J533" s="69" t="s">
        <v>24</v>
      </c>
    </row>
    <row r="534" spans="1:10" ht="12.75" customHeight="1">
      <c r="A534" s="69" t="s">
        <v>695</v>
      </c>
      <c r="B534" s="69" t="s">
        <v>705</v>
      </c>
      <c r="C534" s="69" t="s">
        <v>706</v>
      </c>
      <c r="D534" s="69" t="s">
        <v>36</v>
      </c>
      <c r="E534" s="71">
        <v>40272</v>
      </c>
      <c r="F534" s="71">
        <v>40274</v>
      </c>
      <c r="G534" s="69">
        <v>3</v>
      </c>
      <c r="H534" s="69" t="s">
        <v>12</v>
      </c>
      <c r="I534" s="69" t="s">
        <v>12</v>
      </c>
      <c r="J534" s="69" t="s">
        <v>24</v>
      </c>
    </row>
    <row r="535" spans="1:10" ht="12.75" customHeight="1">
      <c r="A535" s="70" t="s">
        <v>695</v>
      </c>
      <c r="B535" s="70" t="s">
        <v>707</v>
      </c>
      <c r="C535" s="70" t="s">
        <v>629</v>
      </c>
      <c r="D535" s="70" t="s">
        <v>36</v>
      </c>
      <c r="E535" s="165">
        <v>40196</v>
      </c>
      <c r="F535" s="165">
        <v>40200</v>
      </c>
      <c r="G535" s="70">
        <v>5</v>
      </c>
      <c r="H535" s="70" t="s">
        <v>12</v>
      </c>
      <c r="I535" s="70" t="s">
        <v>12</v>
      </c>
      <c r="J535" s="70" t="s">
        <v>24</v>
      </c>
    </row>
    <row r="536" spans="1:10" ht="12.75" customHeight="1">
      <c r="A536" s="32"/>
      <c r="B536" s="59">
        <f>SUM(IF(FREQUENCY(MATCH(B494:B535,B494:B535,0),MATCH(B494:B535,B494:B535,0))&gt;0,1))</f>
        <v>7</v>
      </c>
      <c r="C536" s="33"/>
      <c r="D536" s="28">
        <f>COUNTA(D494:D535)</f>
        <v>42</v>
      </c>
      <c r="E536" s="28"/>
      <c r="F536" s="28"/>
      <c r="G536" s="28">
        <f>SUM(G494:G535)</f>
        <v>160</v>
      </c>
      <c r="H536" s="32"/>
      <c r="I536" s="32"/>
      <c r="J536" s="32"/>
    </row>
    <row r="537" spans="1:10" ht="12.75" customHeight="1">
      <c r="A537" s="32"/>
      <c r="B537" s="59"/>
      <c r="C537" s="33"/>
      <c r="D537" s="28"/>
      <c r="E537" s="28"/>
      <c r="F537" s="28"/>
      <c r="G537" s="28"/>
      <c r="H537" s="32"/>
      <c r="I537" s="32"/>
      <c r="J537" s="32"/>
    </row>
    <row r="538" spans="1:10" ht="12.75" customHeight="1">
      <c r="A538" s="69" t="s">
        <v>708</v>
      </c>
      <c r="B538" s="69" t="s">
        <v>709</v>
      </c>
      <c r="C538" s="69" t="s">
        <v>710</v>
      </c>
      <c r="D538" s="69" t="s">
        <v>33</v>
      </c>
      <c r="E538" s="71">
        <v>40190</v>
      </c>
      <c r="F538" s="71">
        <v>40191</v>
      </c>
      <c r="G538" s="69">
        <v>2</v>
      </c>
      <c r="H538" s="69" t="s">
        <v>1042</v>
      </c>
      <c r="I538" s="69" t="s">
        <v>12</v>
      </c>
      <c r="J538" s="69" t="s">
        <v>24</v>
      </c>
    </row>
    <row r="539" spans="1:10" ht="12.75" customHeight="1">
      <c r="A539" s="69" t="s">
        <v>708</v>
      </c>
      <c r="B539" s="69" t="s">
        <v>709</v>
      </c>
      <c r="C539" s="69" t="s">
        <v>710</v>
      </c>
      <c r="D539" s="69" t="s">
        <v>36</v>
      </c>
      <c r="E539" s="71">
        <v>40337</v>
      </c>
      <c r="F539" s="71">
        <v>40338</v>
      </c>
      <c r="G539" s="69">
        <v>2</v>
      </c>
      <c r="H539" s="69" t="s">
        <v>12</v>
      </c>
      <c r="I539" s="69" t="s">
        <v>12</v>
      </c>
      <c r="J539" s="69" t="s">
        <v>24</v>
      </c>
    </row>
    <row r="540" spans="1:10" ht="12.75" customHeight="1">
      <c r="A540" s="69" t="s">
        <v>708</v>
      </c>
      <c r="B540" s="69" t="s">
        <v>711</v>
      </c>
      <c r="C540" s="69" t="s">
        <v>712</v>
      </c>
      <c r="D540" s="69" t="s">
        <v>36</v>
      </c>
      <c r="E540" s="71">
        <v>40183</v>
      </c>
      <c r="F540" s="71">
        <v>40184</v>
      </c>
      <c r="G540" s="69">
        <v>2</v>
      </c>
      <c r="H540" s="69" t="s">
        <v>12</v>
      </c>
      <c r="I540" s="69" t="s">
        <v>12</v>
      </c>
      <c r="J540" s="69" t="s">
        <v>24</v>
      </c>
    </row>
    <row r="541" spans="1:10" ht="12.75" customHeight="1">
      <c r="A541" s="69" t="s">
        <v>708</v>
      </c>
      <c r="B541" s="69" t="s">
        <v>720</v>
      </c>
      <c r="C541" s="69" t="s">
        <v>721</v>
      </c>
      <c r="D541" s="69" t="s">
        <v>36</v>
      </c>
      <c r="E541" s="71">
        <v>40288</v>
      </c>
      <c r="F541" s="71">
        <v>40289</v>
      </c>
      <c r="G541" s="69">
        <v>2</v>
      </c>
      <c r="H541" s="69" t="s">
        <v>12</v>
      </c>
      <c r="I541" s="69" t="s">
        <v>12</v>
      </c>
      <c r="J541" s="69" t="s">
        <v>24</v>
      </c>
    </row>
    <row r="542" spans="1:10" ht="12.75" customHeight="1">
      <c r="A542" s="69" t="s">
        <v>708</v>
      </c>
      <c r="B542" s="69" t="s">
        <v>726</v>
      </c>
      <c r="C542" s="69" t="s">
        <v>727</v>
      </c>
      <c r="D542" s="69" t="s">
        <v>36</v>
      </c>
      <c r="E542" s="71">
        <v>40309</v>
      </c>
      <c r="F542" s="71">
        <v>40310</v>
      </c>
      <c r="G542" s="69">
        <v>2</v>
      </c>
      <c r="H542" s="69" t="s">
        <v>12</v>
      </c>
      <c r="I542" s="69" t="s">
        <v>12</v>
      </c>
      <c r="J542" s="69" t="s">
        <v>24</v>
      </c>
    </row>
    <row r="543" spans="1:10" ht="12.75" customHeight="1">
      <c r="A543" s="69" t="s">
        <v>708</v>
      </c>
      <c r="B543" s="69" t="s">
        <v>726</v>
      </c>
      <c r="C543" s="69" t="s">
        <v>727</v>
      </c>
      <c r="D543" s="69" t="s">
        <v>36</v>
      </c>
      <c r="E543" s="71">
        <v>40429</v>
      </c>
      <c r="F543" s="71">
        <v>40430</v>
      </c>
      <c r="G543" s="69">
        <v>2</v>
      </c>
      <c r="H543" s="69" t="s">
        <v>12</v>
      </c>
      <c r="I543" s="69" t="s">
        <v>12</v>
      </c>
      <c r="J543" s="69" t="s">
        <v>24</v>
      </c>
    </row>
    <row r="544" spans="1:10" ht="12.75" customHeight="1">
      <c r="A544" s="69" t="s">
        <v>708</v>
      </c>
      <c r="B544" s="69" t="s">
        <v>728</v>
      </c>
      <c r="C544" s="69" t="s">
        <v>729</v>
      </c>
      <c r="D544" s="69" t="s">
        <v>36</v>
      </c>
      <c r="E544" s="71">
        <v>40218</v>
      </c>
      <c r="F544" s="71">
        <v>40219</v>
      </c>
      <c r="G544" s="69">
        <v>2</v>
      </c>
      <c r="H544" s="69" t="s">
        <v>12</v>
      </c>
      <c r="I544" s="69" t="s">
        <v>12</v>
      </c>
      <c r="J544" s="69" t="s">
        <v>24</v>
      </c>
    </row>
    <row r="545" spans="1:10" ht="12.75" customHeight="1">
      <c r="A545" s="69" t="s">
        <v>708</v>
      </c>
      <c r="B545" s="69" t="s">
        <v>728</v>
      </c>
      <c r="C545" s="69" t="s">
        <v>729</v>
      </c>
      <c r="D545" s="69" t="s">
        <v>36</v>
      </c>
      <c r="E545" s="71">
        <v>40366</v>
      </c>
      <c r="F545" s="71">
        <v>40367</v>
      </c>
      <c r="G545" s="69">
        <v>2</v>
      </c>
      <c r="H545" s="69" t="s">
        <v>12</v>
      </c>
      <c r="I545" s="69" t="s">
        <v>12</v>
      </c>
      <c r="J545" s="69" t="s">
        <v>24</v>
      </c>
    </row>
    <row r="546" spans="1:10" ht="12.75" customHeight="1">
      <c r="A546" s="69" t="s">
        <v>708</v>
      </c>
      <c r="B546" s="69" t="s">
        <v>728</v>
      </c>
      <c r="C546" s="69" t="s">
        <v>729</v>
      </c>
      <c r="D546" s="69" t="s">
        <v>36</v>
      </c>
      <c r="E546" s="71">
        <v>40372</v>
      </c>
      <c r="F546" s="71">
        <v>40373</v>
      </c>
      <c r="G546" s="69">
        <v>2</v>
      </c>
      <c r="H546" s="69" t="s">
        <v>12</v>
      </c>
      <c r="I546" s="69" t="s">
        <v>12</v>
      </c>
      <c r="J546" s="69" t="s">
        <v>24</v>
      </c>
    </row>
    <row r="547" spans="1:10" ht="12.75" customHeight="1">
      <c r="A547" s="69" t="s">
        <v>708</v>
      </c>
      <c r="B547" s="69" t="s">
        <v>728</v>
      </c>
      <c r="C547" s="69" t="s">
        <v>729</v>
      </c>
      <c r="D547" s="69" t="s">
        <v>36</v>
      </c>
      <c r="E547" s="71">
        <v>40386</v>
      </c>
      <c r="F547" s="71">
        <v>40387</v>
      </c>
      <c r="G547" s="69">
        <v>2</v>
      </c>
      <c r="H547" s="69" t="s">
        <v>12</v>
      </c>
      <c r="I547" s="69" t="s">
        <v>12</v>
      </c>
      <c r="J547" s="69" t="s">
        <v>24</v>
      </c>
    </row>
    <row r="548" spans="1:10" ht="12.75" customHeight="1">
      <c r="A548" s="69" t="s">
        <v>708</v>
      </c>
      <c r="B548" s="69" t="s">
        <v>728</v>
      </c>
      <c r="C548" s="69" t="s">
        <v>729</v>
      </c>
      <c r="D548" s="69" t="s">
        <v>36</v>
      </c>
      <c r="E548" s="71">
        <v>40435</v>
      </c>
      <c r="F548" s="71">
        <v>40436</v>
      </c>
      <c r="G548" s="69">
        <v>2</v>
      </c>
      <c r="H548" s="69" t="s">
        <v>12</v>
      </c>
      <c r="I548" s="69" t="s">
        <v>12</v>
      </c>
      <c r="J548" s="69" t="s">
        <v>24</v>
      </c>
    </row>
    <row r="549" spans="1:10" ht="12.75" customHeight="1">
      <c r="A549" s="69" t="s">
        <v>708</v>
      </c>
      <c r="B549" s="69" t="s">
        <v>728</v>
      </c>
      <c r="C549" s="69" t="s">
        <v>729</v>
      </c>
      <c r="D549" s="69" t="s">
        <v>36</v>
      </c>
      <c r="E549" s="71">
        <v>40456</v>
      </c>
      <c r="F549" s="71">
        <v>40457</v>
      </c>
      <c r="G549" s="69">
        <v>2</v>
      </c>
      <c r="H549" s="69" t="s">
        <v>12</v>
      </c>
      <c r="I549" s="69" t="s">
        <v>1036</v>
      </c>
      <c r="J549" s="69" t="s">
        <v>24</v>
      </c>
    </row>
    <row r="550" spans="1:10" ht="12.75" customHeight="1">
      <c r="A550" s="69" t="s">
        <v>708</v>
      </c>
      <c r="B550" s="69" t="s">
        <v>728</v>
      </c>
      <c r="C550" s="69" t="s">
        <v>729</v>
      </c>
      <c r="D550" s="69" t="s">
        <v>36</v>
      </c>
      <c r="E550" s="71">
        <v>40478</v>
      </c>
      <c r="F550" s="71">
        <v>40479</v>
      </c>
      <c r="G550" s="69">
        <v>2</v>
      </c>
      <c r="H550" s="69" t="s">
        <v>12</v>
      </c>
      <c r="I550" s="69" t="s">
        <v>12</v>
      </c>
      <c r="J550" s="69" t="s">
        <v>24</v>
      </c>
    </row>
    <row r="551" spans="1:10" ht="12.75" customHeight="1">
      <c r="A551" s="69" t="s">
        <v>708</v>
      </c>
      <c r="B551" s="69" t="s">
        <v>728</v>
      </c>
      <c r="C551" s="69" t="s">
        <v>729</v>
      </c>
      <c r="D551" s="69" t="s">
        <v>36</v>
      </c>
      <c r="E551" s="71">
        <v>40491</v>
      </c>
      <c r="F551" s="71">
        <v>40492</v>
      </c>
      <c r="G551" s="69">
        <v>2</v>
      </c>
      <c r="H551" s="69" t="s">
        <v>12</v>
      </c>
      <c r="I551" s="69" t="s">
        <v>12</v>
      </c>
      <c r="J551" s="69" t="s">
        <v>24</v>
      </c>
    </row>
    <row r="552" spans="1:10" ht="12.75" customHeight="1">
      <c r="A552" s="69" t="s">
        <v>708</v>
      </c>
      <c r="B552" s="69" t="s">
        <v>730</v>
      </c>
      <c r="C552" s="69" t="s">
        <v>731</v>
      </c>
      <c r="D552" s="69" t="s">
        <v>33</v>
      </c>
      <c r="E552" s="71">
        <v>40191</v>
      </c>
      <c r="F552" s="71">
        <v>40192</v>
      </c>
      <c r="G552" s="69">
        <v>2</v>
      </c>
      <c r="H552" s="69" t="s">
        <v>1042</v>
      </c>
      <c r="I552" s="69" t="s">
        <v>12</v>
      </c>
      <c r="J552" s="69" t="s">
        <v>12</v>
      </c>
    </row>
    <row r="553" spans="1:10" ht="12.75" customHeight="1">
      <c r="A553" s="69" t="s">
        <v>708</v>
      </c>
      <c r="B553" s="69" t="s">
        <v>734</v>
      </c>
      <c r="C553" s="69" t="s">
        <v>735</v>
      </c>
      <c r="D553" s="69" t="s">
        <v>36</v>
      </c>
      <c r="E553" s="71">
        <v>40253</v>
      </c>
      <c r="F553" s="71">
        <v>40254</v>
      </c>
      <c r="G553" s="69">
        <v>2</v>
      </c>
      <c r="H553" s="69" t="s">
        <v>12</v>
      </c>
      <c r="I553" s="69" t="s">
        <v>12</v>
      </c>
      <c r="J553" s="69" t="s">
        <v>24</v>
      </c>
    </row>
    <row r="554" spans="1:10" ht="12.75" customHeight="1">
      <c r="A554" s="69" t="s">
        <v>708</v>
      </c>
      <c r="B554" s="69" t="s">
        <v>734</v>
      </c>
      <c r="C554" s="69" t="s">
        <v>735</v>
      </c>
      <c r="D554" s="69" t="s">
        <v>36</v>
      </c>
      <c r="E554" s="71">
        <v>40449</v>
      </c>
      <c r="F554" s="71">
        <v>40450</v>
      </c>
      <c r="G554" s="69">
        <v>2</v>
      </c>
      <c r="H554" s="69" t="s">
        <v>12</v>
      </c>
      <c r="I554" s="69" t="s">
        <v>35</v>
      </c>
      <c r="J554" s="69" t="s">
        <v>24</v>
      </c>
    </row>
    <row r="555" spans="1:10" ht="12.75" customHeight="1">
      <c r="A555" s="69" t="s">
        <v>708</v>
      </c>
      <c r="B555" s="69" t="s">
        <v>734</v>
      </c>
      <c r="C555" s="69" t="s">
        <v>735</v>
      </c>
      <c r="D555" s="69" t="s">
        <v>36</v>
      </c>
      <c r="E555" s="71">
        <v>40478</v>
      </c>
      <c r="F555" s="71">
        <v>40479</v>
      </c>
      <c r="G555" s="69">
        <v>2</v>
      </c>
      <c r="H555" s="69" t="s">
        <v>12</v>
      </c>
      <c r="I555" s="69" t="s">
        <v>12</v>
      </c>
      <c r="J555" s="69" t="s">
        <v>24</v>
      </c>
    </row>
    <row r="556" spans="1:10" ht="12.75" customHeight="1">
      <c r="A556" s="70" t="s">
        <v>708</v>
      </c>
      <c r="B556" s="70" t="s">
        <v>734</v>
      </c>
      <c r="C556" s="70" t="s">
        <v>735</v>
      </c>
      <c r="D556" s="70" t="s">
        <v>36</v>
      </c>
      <c r="E556" s="165">
        <v>40505</v>
      </c>
      <c r="F556" s="165">
        <v>40506</v>
      </c>
      <c r="G556" s="70">
        <v>2</v>
      </c>
      <c r="H556" s="70" t="s">
        <v>12</v>
      </c>
      <c r="I556" s="70" t="s">
        <v>12</v>
      </c>
      <c r="J556" s="70" t="s">
        <v>24</v>
      </c>
    </row>
    <row r="557" spans="1:10" ht="12.75" customHeight="1">
      <c r="A557" s="32"/>
      <c r="B557" s="59">
        <f>SUM(IF(FREQUENCY(MATCH(B538:B556,B538:B556,0),MATCH(B538:B556,B538:B556,0))&gt;0,1))</f>
        <v>7</v>
      </c>
      <c r="C557" s="33"/>
      <c r="D557" s="28">
        <f>COUNTA(D538:D556)</f>
        <v>19</v>
      </c>
      <c r="E557" s="28"/>
      <c r="F557" s="28"/>
      <c r="G557" s="28">
        <f>SUM(G538:G556)</f>
        <v>38</v>
      </c>
      <c r="H557" s="32"/>
      <c r="I557" s="32"/>
      <c r="J557" s="32"/>
    </row>
    <row r="558" spans="1:10" ht="12.75" customHeight="1">
      <c r="A558" s="32"/>
      <c r="B558" s="59"/>
      <c r="C558" s="33"/>
      <c r="D558" s="28"/>
      <c r="E558" s="28"/>
      <c r="F558" s="28"/>
      <c r="G558" s="28"/>
      <c r="H558" s="32"/>
      <c r="I558" s="32"/>
      <c r="J558" s="32"/>
    </row>
    <row r="559" spans="1:10" ht="12.75" customHeight="1">
      <c r="A559" s="69" t="s">
        <v>741</v>
      </c>
      <c r="B559" s="69" t="s">
        <v>744</v>
      </c>
      <c r="C559" s="69" t="s">
        <v>697</v>
      </c>
      <c r="D559" s="69" t="s">
        <v>33</v>
      </c>
      <c r="E559" s="71">
        <v>40197</v>
      </c>
      <c r="F559" s="71">
        <v>40247</v>
      </c>
      <c r="G559" s="69">
        <v>51</v>
      </c>
      <c r="H559" s="69" t="s">
        <v>1042</v>
      </c>
      <c r="I559" s="69" t="s">
        <v>12</v>
      </c>
      <c r="J559" s="69" t="s">
        <v>20</v>
      </c>
    </row>
    <row r="560" spans="1:10" ht="18" customHeight="1">
      <c r="A560" s="69" t="s">
        <v>741</v>
      </c>
      <c r="B560" s="69" t="s">
        <v>744</v>
      </c>
      <c r="C560" s="69" t="s">
        <v>697</v>
      </c>
      <c r="D560" s="69" t="s">
        <v>36</v>
      </c>
      <c r="E560" s="71">
        <v>40179</v>
      </c>
      <c r="F560" s="71">
        <v>40191</v>
      </c>
      <c r="G560" s="69">
        <v>13</v>
      </c>
      <c r="H560" s="69" t="s">
        <v>12</v>
      </c>
      <c r="I560" s="69" t="s">
        <v>1047</v>
      </c>
      <c r="J560" s="69" t="s">
        <v>24</v>
      </c>
    </row>
    <row r="561" spans="1:10" ht="12.75" customHeight="1">
      <c r="A561" s="69" t="s">
        <v>741</v>
      </c>
      <c r="B561" s="69" t="s">
        <v>744</v>
      </c>
      <c r="C561" s="69" t="s">
        <v>697</v>
      </c>
      <c r="D561" s="69" t="s">
        <v>36</v>
      </c>
      <c r="E561" s="71">
        <v>40262</v>
      </c>
      <c r="F561" s="71">
        <v>40268</v>
      </c>
      <c r="G561" s="69">
        <v>7</v>
      </c>
      <c r="H561" s="69" t="s">
        <v>12</v>
      </c>
      <c r="I561" s="69" t="s">
        <v>1034</v>
      </c>
      <c r="J561" s="69" t="s">
        <v>24</v>
      </c>
    </row>
    <row r="562" spans="1:10" ht="18" customHeight="1">
      <c r="A562" s="69" t="s">
        <v>741</v>
      </c>
      <c r="B562" s="69" t="s">
        <v>744</v>
      </c>
      <c r="C562" s="69" t="s">
        <v>697</v>
      </c>
      <c r="D562" s="69" t="s">
        <v>36</v>
      </c>
      <c r="E562" s="71">
        <v>40275</v>
      </c>
      <c r="F562" s="71">
        <v>40296</v>
      </c>
      <c r="G562" s="69">
        <v>22</v>
      </c>
      <c r="H562" s="69" t="s">
        <v>12</v>
      </c>
      <c r="I562" s="69" t="s">
        <v>1047</v>
      </c>
      <c r="J562" s="69" t="s">
        <v>24</v>
      </c>
    </row>
    <row r="563" spans="1:10" ht="12.75" customHeight="1">
      <c r="A563" s="69" t="s">
        <v>741</v>
      </c>
      <c r="B563" s="69" t="s">
        <v>744</v>
      </c>
      <c r="C563" s="69" t="s">
        <v>697</v>
      </c>
      <c r="D563" s="69" t="s">
        <v>36</v>
      </c>
      <c r="E563" s="71">
        <v>40367</v>
      </c>
      <c r="F563" s="71">
        <v>40387</v>
      </c>
      <c r="G563" s="69">
        <v>21</v>
      </c>
      <c r="H563" s="69" t="s">
        <v>12</v>
      </c>
      <c r="I563" s="69" t="s">
        <v>1034</v>
      </c>
      <c r="J563" s="69" t="s">
        <v>24</v>
      </c>
    </row>
    <row r="564" spans="1:10" ht="12.75" customHeight="1">
      <c r="A564" s="69" t="s">
        <v>741</v>
      </c>
      <c r="B564" s="69" t="s">
        <v>744</v>
      </c>
      <c r="C564" s="69" t="s">
        <v>697</v>
      </c>
      <c r="D564" s="69" t="s">
        <v>36</v>
      </c>
      <c r="E564" s="71">
        <v>40395</v>
      </c>
      <c r="F564" s="71">
        <v>40401</v>
      </c>
      <c r="G564" s="69">
        <v>7</v>
      </c>
      <c r="H564" s="69" t="s">
        <v>12</v>
      </c>
      <c r="I564" s="69" t="s">
        <v>1034</v>
      </c>
      <c r="J564" s="69" t="s">
        <v>24</v>
      </c>
    </row>
    <row r="565" spans="1:10" ht="18" customHeight="1">
      <c r="A565" s="69" t="s">
        <v>741</v>
      </c>
      <c r="B565" s="69" t="s">
        <v>744</v>
      </c>
      <c r="C565" s="69" t="s">
        <v>697</v>
      </c>
      <c r="D565" s="69" t="s">
        <v>36</v>
      </c>
      <c r="E565" s="71">
        <v>40478</v>
      </c>
      <c r="F565" s="71">
        <v>40483</v>
      </c>
      <c r="G565" s="69">
        <v>5</v>
      </c>
      <c r="H565" s="69" t="s">
        <v>12</v>
      </c>
      <c r="I565" s="69" t="s">
        <v>1047</v>
      </c>
      <c r="J565" s="69" t="s">
        <v>24</v>
      </c>
    </row>
    <row r="566" spans="1:10" ht="12.75" customHeight="1">
      <c r="A566" s="69" t="s">
        <v>741</v>
      </c>
      <c r="B566" s="69" t="s">
        <v>745</v>
      </c>
      <c r="C566" s="69" t="s">
        <v>746</v>
      </c>
      <c r="D566" s="69" t="s">
        <v>36</v>
      </c>
      <c r="E566" s="71">
        <v>40478</v>
      </c>
      <c r="F566" s="71">
        <v>40506</v>
      </c>
      <c r="G566" s="69">
        <v>29</v>
      </c>
      <c r="H566" s="69" t="s">
        <v>12</v>
      </c>
      <c r="I566" s="69" t="s">
        <v>35</v>
      </c>
      <c r="J566" s="69" t="s">
        <v>24</v>
      </c>
    </row>
    <row r="567" spans="1:10" ht="12.75" customHeight="1">
      <c r="A567" s="69" t="s">
        <v>741</v>
      </c>
      <c r="B567" s="69" t="s">
        <v>751</v>
      </c>
      <c r="C567" s="69" t="s">
        <v>752</v>
      </c>
      <c r="D567" s="69" t="s">
        <v>36</v>
      </c>
      <c r="E567" s="71">
        <v>40199</v>
      </c>
      <c r="F567" s="71">
        <v>40205</v>
      </c>
      <c r="G567" s="69">
        <v>7</v>
      </c>
      <c r="H567" s="69" t="s">
        <v>12</v>
      </c>
      <c r="I567" s="69" t="s">
        <v>35</v>
      </c>
      <c r="J567" s="69" t="s">
        <v>24</v>
      </c>
    </row>
    <row r="568" spans="1:10" ht="12.75" customHeight="1">
      <c r="A568" s="69" t="s">
        <v>741</v>
      </c>
      <c r="B568" s="69" t="s">
        <v>751</v>
      </c>
      <c r="C568" s="69" t="s">
        <v>752</v>
      </c>
      <c r="D568" s="69" t="s">
        <v>36</v>
      </c>
      <c r="E568" s="71">
        <v>40534</v>
      </c>
      <c r="F568" s="71">
        <v>40541</v>
      </c>
      <c r="G568" s="69">
        <v>8</v>
      </c>
      <c r="H568" s="69" t="s">
        <v>12</v>
      </c>
      <c r="I568" s="69" t="s">
        <v>35</v>
      </c>
      <c r="J568" s="69" t="s">
        <v>24</v>
      </c>
    </row>
    <row r="569" spans="1:10" ht="12.75" customHeight="1">
      <c r="A569" s="69" t="s">
        <v>741</v>
      </c>
      <c r="B569" s="69" t="s">
        <v>757</v>
      </c>
      <c r="C569" s="69" t="s">
        <v>758</v>
      </c>
      <c r="D569" s="69" t="s">
        <v>36</v>
      </c>
      <c r="E569" s="71">
        <v>40282</v>
      </c>
      <c r="F569" s="71">
        <v>40296</v>
      </c>
      <c r="G569" s="69">
        <v>15</v>
      </c>
      <c r="H569" s="69" t="s">
        <v>12</v>
      </c>
      <c r="I569" s="69" t="s">
        <v>1036</v>
      </c>
      <c r="J569" s="69" t="s">
        <v>24</v>
      </c>
    </row>
    <row r="570" spans="1:10" ht="12.75" customHeight="1">
      <c r="A570" s="69" t="s">
        <v>741</v>
      </c>
      <c r="B570" s="69" t="s">
        <v>757</v>
      </c>
      <c r="C570" s="69" t="s">
        <v>758</v>
      </c>
      <c r="D570" s="69" t="s">
        <v>36</v>
      </c>
      <c r="E570" s="71">
        <v>40311</v>
      </c>
      <c r="F570" s="71">
        <v>40317</v>
      </c>
      <c r="G570" s="69">
        <v>7</v>
      </c>
      <c r="H570" s="69" t="s">
        <v>12</v>
      </c>
      <c r="I570" s="69" t="s">
        <v>1036</v>
      </c>
      <c r="J570" s="69" t="s">
        <v>24</v>
      </c>
    </row>
    <row r="571" spans="1:10" ht="12.75" customHeight="1">
      <c r="A571" s="69" t="s">
        <v>741</v>
      </c>
      <c r="B571" s="69" t="s">
        <v>757</v>
      </c>
      <c r="C571" s="69" t="s">
        <v>758</v>
      </c>
      <c r="D571" s="69" t="s">
        <v>36</v>
      </c>
      <c r="E571" s="71">
        <v>40324</v>
      </c>
      <c r="F571" s="71">
        <v>40332</v>
      </c>
      <c r="G571" s="69">
        <v>9</v>
      </c>
      <c r="H571" s="69" t="s">
        <v>12</v>
      </c>
      <c r="I571" s="69" t="s">
        <v>1036</v>
      </c>
      <c r="J571" s="69" t="s">
        <v>24</v>
      </c>
    </row>
    <row r="572" spans="1:10" ht="12.75" customHeight="1">
      <c r="A572" s="69" t="s">
        <v>741</v>
      </c>
      <c r="B572" s="69" t="s">
        <v>757</v>
      </c>
      <c r="C572" s="69" t="s">
        <v>758</v>
      </c>
      <c r="D572" s="69" t="s">
        <v>36</v>
      </c>
      <c r="E572" s="71">
        <v>40408</v>
      </c>
      <c r="F572" s="71">
        <v>40415</v>
      </c>
      <c r="G572" s="69">
        <v>8</v>
      </c>
      <c r="H572" s="69" t="s">
        <v>12</v>
      </c>
      <c r="I572" s="69" t="s">
        <v>35</v>
      </c>
      <c r="J572" s="69" t="s">
        <v>24</v>
      </c>
    </row>
    <row r="573" spans="1:10" ht="12.75" customHeight="1">
      <c r="A573" s="69" t="s">
        <v>741</v>
      </c>
      <c r="B573" s="69" t="s">
        <v>757</v>
      </c>
      <c r="C573" s="69" t="s">
        <v>758</v>
      </c>
      <c r="D573" s="69" t="s">
        <v>36</v>
      </c>
      <c r="E573" s="71">
        <v>40443</v>
      </c>
      <c r="F573" s="71">
        <v>40450</v>
      </c>
      <c r="G573" s="69">
        <v>8</v>
      </c>
      <c r="H573" s="69" t="s">
        <v>12</v>
      </c>
      <c r="I573" s="69" t="s">
        <v>1036</v>
      </c>
      <c r="J573" s="69" t="s">
        <v>24</v>
      </c>
    </row>
    <row r="574" spans="1:10" ht="12.75" customHeight="1">
      <c r="A574" s="69" t="s">
        <v>741</v>
      </c>
      <c r="B574" s="69" t="s">
        <v>757</v>
      </c>
      <c r="C574" s="69" t="s">
        <v>758</v>
      </c>
      <c r="D574" s="69" t="s">
        <v>36</v>
      </c>
      <c r="E574" s="71">
        <v>40472</v>
      </c>
      <c r="F574" s="71">
        <v>40485</v>
      </c>
      <c r="G574" s="69">
        <v>14</v>
      </c>
      <c r="H574" s="69" t="s">
        <v>12</v>
      </c>
      <c r="I574" s="69" t="s">
        <v>1036</v>
      </c>
      <c r="J574" s="69" t="s">
        <v>24</v>
      </c>
    </row>
    <row r="575" spans="1:10" ht="12.75" customHeight="1">
      <c r="A575" s="69" t="s">
        <v>741</v>
      </c>
      <c r="B575" s="69" t="s">
        <v>759</v>
      </c>
      <c r="C575" s="69" t="s">
        <v>760</v>
      </c>
      <c r="D575" s="69" t="s">
        <v>36</v>
      </c>
      <c r="E575" s="71">
        <v>40199</v>
      </c>
      <c r="F575" s="71">
        <v>40205</v>
      </c>
      <c r="G575" s="69">
        <v>7</v>
      </c>
      <c r="H575" s="69" t="s">
        <v>12</v>
      </c>
      <c r="I575" s="69" t="s">
        <v>35</v>
      </c>
      <c r="J575" s="69" t="s">
        <v>24</v>
      </c>
    </row>
    <row r="576" spans="1:10" ht="12.75" customHeight="1">
      <c r="A576" s="69" t="s">
        <v>741</v>
      </c>
      <c r="B576" s="69" t="s">
        <v>759</v>
      </c>
      <c r="C576" s="69" t="s">
        <v>760</v>
      </c>
      <c r="D576" s="69" t="s">
        <v>36</v>
      </c>
      <c r="E576" s="71">
        <v>40534</v>
      </c>
      <c r="F576" s="71">
        <v>40541</v>
      </c>
      <c r="G576" s="69">
        <v>8</v>
      </c>
      <c r="H576" s="69" t="s">
        <v>12</v>
      </c>
      <c r="I576" s="69" t="s">
        <v>35</v>
      </c>
      <c r="J576" s="69" t="s">
        <v>24</v>
      </c>
    </row>
    <row r="577" spans="1:10" ht="18" customHeight="1">
      <c r="A577" s="69" t="s">
        <v>741</v>
      </c>
      <c r="B577" s="180" t="s">
        <v>765</v>
      </c>
      <c r="C577" s="180" t="s">
        <v>766</v>
      </c>
      <c r="D577" s="180" t="s">
        <v>36</v>
      </c>
      <c r="E577" s="184">
        <v>40179</v>
      </c>
      <c r="F577" s="184">
        <v>40184</v>
      </c>
      <c r="G577" s="180">
        <v>6</v>
      </c>
      <c r="H577" s="180" t="s">
        <v>12</v>
      </c>
      <c r="I577" s="180" t="s">
        <v>1048</v>
      </c>
      <c r="J577" s="180" t="s">
        <v>24</v>
      </c>
    </row>
    <row r="578" spans="1:10" ht="12.75" customHeight="1">
      <c r="A578" s="69" t="s">
        <v>741</v>
      </c>
      <c r="B578" s="180" t="s">
        <v>765</v>
      </c>
      <c r="C578" s="180" t="s">
        <v>766</v>
      </c>
      <c r="D578" s="180" t="s">
        <v>33</v>
      </c>
      <c r="E578" s="184">
        <v>40197</v>
      </c>
      <c r="F578" s="184">
        <v>40212</v>
      </c>
      <c r="G578" s="180">
        <v>16</v>
      </c>
      <c r="H578" s="180" t="s">
        <v>1042</v>
      </c>
      <c r="I578" s="180" t="s">
        <v>12</v>
      </c>
      <c r="J578" s="180" t="s">
        <v>20</v>
      </c>
    </row>
    <row r="579" spans="1:10" ht="18" customHeight="1">
      <c r="A579" s="69" t="s">
        <v>741</v>
      </c>
      <c r="B579" s="180" t="s">
        <v>765</v>
      </c>
      <c r="C579" s="180" t="s">
        <v>766</v>
      </c>
      <c r="D579" s="180" t="s">
        <v>36</v>
      </c>
      <c r="E579" s="184">
        <v>40219</v>
      </c>
      <c r="F579" s="184">
        <v>40227</v>
      </c>
      <c r="G579" s="180">
        <v>9</v>
      </c>
      <c r="H579" s="180" t="s">
        <v>12</v>
      </c>
      <c r="I579" s="180" t="s">
        <v>35</v>
      </c>
      <c r="J579" s="180" t="s">
        <v>24</v>
      </c>
    </row>
    <row r="580" spans="1:10" ht="18" customHeight="1">
      <c r="A580" s="69" t="s">
        <v>741</v>
      </c>
      <c r="B580" s="180" t="s">
        <v>765</v>
      </c>
      <c r="C580" s="180" t="s">
        <v>766</v>
      </c>
      <c r="D580" s="180" t="s">
        <v>36</v>
      </c>
      <c r="E580" s="184">
        <v>40233</v>
      </c>
      <c r="F580" s="184">
        <v>40247</v>
      </c>
      <c r="G580" s="180">
        <v>15</v>
      </c>
      <c r="H580" s="180" t="s">
        <v>12</v>
      </c>
      <c r="I580" s="180" t="s">
        <v>1048</v>
      </c>
      <c r="J580" s="180" t="s">
        <v>24</v>
      </c>
    </row>
    <row r="581" spans="1:10" ht="18" customHeight="1">
      <c r="A581" s="69" t="s">
        <v>741</v>
      </c>
      <c r="B581" s="180" t="s">
        <v>765</v>
      </c>
      <c r="C581" s="180" t="s">
        <v>766</v>
      </c>
      <c r="D581" s="180" t="s">
        <v>33</v>
      </c>
      <c r="E581" s="184">
        <v>40254</v>
      </c>
      <c r="F581" s="184">
        <v>40256</v>
      </c>
      <c r="G581" s="180">
        <v>3</v>
      </c>
      <c r="H581" s="180" t="s">
        <v>1042</v>
      </c>
      <c r="I581" s="180" t="s">
        <v>1032</v>
      </c>
      <c r="J581" s="180" t="s">
        <v>20</v>
      </c>
    </row>
    <row r="582" spans="1:10" ht="18" customHeight="1">
      <c r="A582" s="69" t="s">
        <v>741</v>
      </c>
      <c r="B582" s="69" t="s">
        <v>765</v>
      </c>
      <c r="C582" s="69" t="s">
        <v>766</v>
      </c>
      <c r="D582" s="69" t="s">
        <v>36</v>
      </c>
      <c r="E582" s="71">
        <v>40275</v>
      </c>
      <c r="F582" s="71">
        <v>40289</v>
      </c>
      <c r="G582" s="69">
        <v>15</v>
      </c>
      <c r="H582" s="69" t="s">
        <v>12</v>
      </c>
      <c r="I582" s="69" t="s">
        <v>1048</v>
      </c>
      <c r="J582" s="69" t="s">
        <v>24</v>
      </c>
    </row>
    <row r="583" spans="1:10" ht="12.75" customHeight="1">
      <c r="A583" s="69" t="s">
        <v>741</v>
      </c>
      <c r="B583" s="69" t="s">
        <v>765</v>
      </c>
      <c r="C583" s="69" t="s">
        <v>766</v>
      </c>
      <c r="D583" s="69" t="s">
        <v>36</v>
      </c>
      <c r="E583" s="71">
        <v>40311</v>
      </c>
      <c r="F583" s="71">
        <v>40317</v>
      </c>
      <c r="G583" s="69">
        <v>7</v>
      </c>
      <c r="H583" s="69" t="s">
        <v>12</v>
      </c>
      <c r="I583" s="69" t="s">
        <v>1045</v>
      </c>
      <c r="J583" s="69" t="s">
        <v>24</v>
      </c>
    </row>
    <row r="584" spans="1:10" ht="12.75" customHeight="1">
      <c r="A584" s="69" t="s">
        <v>741</v>
      </c>
      <c r="B584" s="69" t="s">
        <v>765</v>
      </c>
      <c r="C584" s="69" t="s">
        <v>766</v>
      </c>
      <c r="D584" s="69" t="s">
        <v>36</v>
      </c>
      <c r="E584" s="71">
        <v>40332</v>
      </c>
      <c r="F584" s="71">
        <v>40346</v>
      </c>
      <c r="G584" s="69">
        <v>15</v>
      </c>
      <c r="H584" s="69" t="s">
        <v>12</v>
      </c>
      <c r="I584" s="69" t="s">
        <v>1034</v>
      </c>
      <c r="J584" s="69" t="s">
        <v>24</v>
      </c>
    </row>
    <row r="585" spans="1:10" ht="12.75" customHeight="1">
      <c r="A585" s="69" t="s">
        <v>741</v>
      </c>
      <c r="B585" s="69" t="s">
        <v>765</v>
      </c>
      <c r="C585" s="69" t="s">
        <v>766</v>
      </c>
      <c r="D585" s="69" t="s">
        <v>36</v>
      </c>
      <c r="E585" s="71">
        <v>40380</v>
      </c>
      <c r="F585" s="71">
        <v>40387</v>
      </c>
      <c r="G585" s="69">
        <v>8</v>
      </c>
      <c r="H585" s="69" t="s">
        <v>12</v>
      </c>
      <c r="I585" s="69" t="s">
        <v>1049</v>
      </c>
      <c r="J585" s="69" t="s">
        <v>24</v>
      </c>
    </row>
    <row r="586" spans="1:10" ht="12.75" customHeight="1">
      <c r="A586" s="69" t="s">
        <v>741</v>
      </c>
      <c r="B586" s="69" t="s">
        <v>765</v>
      </c>
      <c r="C586" s="69" t="s">
        <v>766</v>
      </c>
      <c r="D586" s="69" t="s">
        <v>36</v>
      </c>
      <c r="E586" s="71">
        <v>40395</v>
      </c>
      <c r="F586" s="71">
        <v>40401</v>
      </c>
      <c r="G586" s="69">
        <v>7</v>
      </c>
      <c r="H586" s="69" t="s">
        <v>34</v>
      </c>
      <c r="I586" s="69" t="s">
        <v>1034</v>
      </c>
      <c r="J586" s="69" t="s">
        <v>24</v>
      </c>
    </row>
    <row r="587" spans="1:10" ht="18" customHeight="1">
      <c r="A587" s="69" t="s">
        <v>741</v>
      </c>
      <c r="B587" s="69" t="s">
        <v>765</v>
      </c>
      <c r="C587" s="69" t="s">
        <v>766</v>
      </c>
      <c r="D587" s="69" t="s">
        <v>36</v>
      </c>
      <c r="E587" s="71">
        <v>40450</v>
      </c>
      <c r="F587" s="71">
        <v>40457</v>
      </c>
      <c r="G587" s="69">
        <v>8</v>
      </c>
      <c r="H587" s="69" t="s">
        <v>12</v>
      </c>
      <c r="I587" s="69" t="s">
        <v>1048</v>
      </c>
      <c r="J587" s="69" t="s">
        <v>24</v>
      </c>
    </row>
    <row r="588" spans="1:10" ht="12.75" customHeight="1">
      <c r="A588" s="69" t="s">
        <v>741</v>
      </c>
      <c r="B588" s="69" t="s">
        <v>775</v>
      </c>
      <c r="C588" s="69" t="s">
        <v>776</v>
      </c>
      <c r="D588" s="69" t="s">
        <v>36</v>
      </c>
      <c r="E588" s="71">
        <v>40534</v>
      </c>
      <c r="F588" s="71">
        <v>40541</v>
      </c>
      <c r="G588" s="69">
        <v>8</v>
      </c>
      <c r="H588" s="69" t="s">
        <v>12</v>
      </c>
      <c r="I588" s="69" t="s">
        <v>35</v>
      </c>
      <c r="J588" s="69" t="s">
        <v>24</v>
      </c>
    </row>
    <row r="589" spans="1:10" ht="18" customHeight="1">
      <c r="A589" s="69" t="s">
        <v>741</v>
      </c>
      <c r="B589" s="69" t="s">
        <v>781</v>
      </c>
      <c r="C589" s="69" t="s">
        <v>782</v>
      </c>
      <c r="D589" s="69" t="s">
        <v>33</v>
      </c>
      <c r="E589" s="71">
        <v>40531</v>
      </c>
      <c r="F589" s="71">
        <v>40540</v>
      </c>
      <c r="G589" s="69">
        <v>10</v>
      </c>
      <c r="H589" s="69" t="s">
        <v>1042</v>
      </c>
      <c r="I589" s="69" t="s">
        <v>1050</v>
      </c>
      <c r="J589" s="69" t="s">
        <v>20</v>
      </c>
    </row>
    <row r="590" spans="1:10" ht="12.75" customHeight="1">
      <c r="A590" s="69" t="s">
        <v>741</v>
      </c>
      <c r="B590" s="69" t="s">
        <v>781</v>
      </c>
      <c r="C590" s="69" t="s">
        <v>782</v>
      </c>
      <c r="D590" s="69" t="s">
        <v>36</v>
      </c>
      <c r="E590" s="71">
        <v>40199</v>
      </c>
      <c r="F590" s="71">
        <v>40212</v>
      </c>
      <c r="G590" s="69">
        <v>14</v>
      </c>
      <c r="H590" s="69" t="s">
        <v>12</v>
      </c>
      <c r="I590" s="69" t="s">
        <v>1032</v>
      </c>
      <c r="J590" s="69" t="s">
        <v>24</v>
      </c>
    </row>
    <row r="591" spans="1:10" ht="12.75" customHeight="1">
      <c r="A591" s="69" t="s">
        <v>741</v>
      </c>
      <c r="B591" s="69" t="s">
        <v>781</v>
      </c>
      <c r="C591" s="69" t="s">
        <v>782</v>
      </c>
      <c r="D591" s="69" t="s">
        <v>36</v>
      </c>
      <c r="E591" s="71">
        <v>40262</v>
      </c>
      <c r="F591" s="71">
        <v>40268</v>
      </c>
      <c r="G591" s="69">
        <v>7</v>
      </c>
      <c r="H591" s="69" t="s">
        <v>12</v>
      </c>
      <c r="I591" s="69" t="s">
        <v>1032</v>
      </c>
      <c r="J591" s="69" t="s">
        <v>24</v>
      </c>
    </row>
    <row r="592" spans="1:10" ht="18" customHeight="1">
      <c r="A592" s="69" t="s">
        <v>741</v>
      </c>
      <c r="B592" s="69" t="s">
        <v>781</v>
      </c>
      <c r="C592" s="69" t="s">
        <v>782</v>
      </c>
      <c r="D592" s="69" t="s">
        <v>36</v>
      </c>
      <c r="E592" s="71">
        <v>40282</v>
      </c>
      <c r="F592" s="71">
        <v>40289</v>
      </c>
      <c r="G592" s="69">
        <v>8</v>
      </c>
      <c r="H592" s="69" t="s">
        <v>12</v>
      </c>
      <c r="I592" s="69" t="s">
        <v>1050</v>
      </c>
      <c r="J592" s="69" t="s">
        <v>24</v>
      </c>
    </row>
    <row r="593" spans="1:10" ht="18" customHeight="1">
      <c r="A593" s="69" t="s">
        <v>741</v>
      </c>
      <c r="B593" s="69" t="s">
        <v>784</v>
      </c>
      <c r="C593" s="69" t="s">
        <v>785</v>
      </c>
      <c r="D593" s="69" t="s">
        <v>36</v>
      </c>
      <c r="E593" s="71">
        <v>40275</v>
      </c>
      <c r="F593" s="71">
        <v>40289</v>
      </c>
      <c r="G593" s="69">
        <v>15</v>
      </c>
      <c r="H593" s="69" t="s">
        <v>12</v>
      </c>
      <c r="I593" s="69" t="s">
        <v>1051</v>
      </c>
      <c r="J593" s="69" t="s">
        <v>24</v>
      </c>
    </row>
    <row r="594" spans="1:10" ht="12.75" customHeight="1">
      <c r="A594" s="69" t="s">
        <v>741</v>
      </c>
      <c r="B594" s="69" t="s">
        <v>784</v>
      </c>
      <c r="C594" s="69" t="s">
        <v>785</v>
      </c>
      <c r="D594" s="69" t="s">
        <v>36</v>
      </c>
      <c r="E594" s="71">
        <v>40367</v>
      </c>
      <c r="F594" s="71">
        <v>40373</v>
      </c>
      <c r="G594" s="69">
        <v>7</v>
      </c>
      <c r="H594" s="69" t="s">
        <v>12</v>
      </c>
      <c r="I594" s="69" t="s">
        <v>1034</v>
      </c>
      <c r="J594" s="69" t="s">
        <v>24</v>
      </c>
    </row>
    <row r="595" spans="1:10" ht="12.75" customHeight="1">
      <c r="A595" s="69" t="s">
        <v>741</v>
      </c>
      <c r="B595" s="69" t="s">
        <v>784</v>
      </c>
      <c r="C595" s="69" t="s">
        <v>785</v>
      </c>
      <c r="D595" s="69" t="s">
        <v>36</v>
      </c>
      <c r="E595" s="71">
        <v>40436</v>
      </c>
      <c r="F595" s="71">
        <v>40443</v>
      </c>
      <c r="G595" s="69">
        <v>8</v>
      </c>
      <c r="H595" s="69" t="s">
        <v>12</v>
      </c>
      <c r="I595" s="69" t="s">
        <v>35</v>
      </c>
      <c r="J595" s="69" t="s">
        <v>24</v>
      </c>
    </row>
    <row r="596" spans="1:10" ht="12.75" customHeight="1">
      <c r="A596" s="69" t="s">
        <v>741</v>
      </c>
      <c r="B596" s="69" t="s">
        <v>788</v>
      </c>
      <c r="C596" s="69" t="s">
        <v>789</v>
      </c>
      <c r="D596" s="69" t="s">
        <v>36</v>
      </c>
      <c r="E596" s="71">
        <v>40179</v>
      </c>
      <c r="F596" s="71">
        <v>40184</v>
      </c>
      <c r="G596" s="69">
        <v>6</v>
      </c>
      <c r="H596" s="69" t="s">
        <v>12</v>
      </c>
      <c r="I596" s="69" t="s">
        <v>35</v>
      </c>
      <c r="J596" s="69" t="s">
        <v>24</v>
      </c>
    </row>
    <row r="597" spans="1:10" ht="18" customHeight="1">
      <c r="A597" s="69" t="s">
        <v>741</v>
      </c>
      <c r="B597" s="69" t="s">
        <v>788</v>
      </c>
      <c r="C597" s="69" t="s">
        <v>789</v>
      </c>
      <c r="D597" s="69" t="s">
        <v>36</v>
      </c>
      <c r="E597" s="71">
        <v>40191</v>
      </c>
      <c r="F597" s="71">
        <v>40219</v>
      </c>
      <c r="G597" s="69">
        <v>29</v>
      </c>
      <c r="H597" s="69" t="s">
        <v>12</v>
      </c>
      <c r="I597" s="69" t="s">
        <v>1062</v>
      </c>
      <c r="J597" s="69" t="s">
        <v>24</v>
      </c>
    </row>
    <row r="598" spans="1:10" ht="12.75" customHeight="1">
      <c r="A598" s="69" t="s">
        <v>741</v>
      </c>
      <c r="B598" s="69" t="s">
        <v>788</v>
      </c>
      <c r="C598" s="69" t="s">
        <v>789</v>
      </c>
      <c r="D598" s="69" t="s">
        <v>36</v>
      </c>
      <c r="E598" s="71">
        <v>40227</v>
      </c>
      <c r="F598" s="71">
        <v>40233</v>
      </c>
      <c r="G598" s="69">
        <v>7</v>
      </c>
      <c r="H598" s="69" t="s">
        <v>12</v>
      </c>
      <c r="I598" s="69" t="s">
        <v>1037</v>
      </c>
      <c r="J598" s="69" t="s">
        <v>24</v>
      </c>
    </row>
    <row r="599" spans="1:10" ht="12.75" customHeight="1">
      <c r="A599" s="69" t="s">
        <v>741</v>
      </c>
      <c r="B599" s="69" t="s">
        <v>788</v>
      </c>
      <c r="C599" s="69" t="s">
        <v>789</v>
      </c>
      <c r="D599" s="69" t="s">
        <v>36</v>
      </c>
      <c r="E599" s="71">
        <v>40240</v>
      </c>
      <c r="F599" s="71">
        <v>40247</v>
      </c>
      <c r="G599" s="69">
        <v>8</v>
      </c>
      <c r="H599" s="69" t="s">
        <v>12</v>
      </c>
      <c r="I599" s="69" t="s">
        <v>35</v>
      </c>
      <c r="J599" s="69" t="s">
        <v>24</v>
      </c>
    </row>
    <row r="600" spans="1:10" ht="12.75" customHeight="1">
      <c r="A600" s="69" t="s">
        <v>741</v>
      </c>
      <c r="B600" s="69" t="s">
        <v>788</v>
      </c>
      <c r="C600" s="69" t="s">
        <v>789</v>
      </c>
      <c r="D600" s="69" t="s">
        <v>36</v>
      </c>
      <c r="E600" s="71">
        <v>40262</v>
      </c>
      <c r="F600" s="71">
        <v>40268</v>
      </c>
      <c r="G600" s="69">
        <v>7</v>
      </c>
      <c r="H600" s="69" t="s">
        <v>12</v>
      </c>
      <c r="I600" s="69" t="s">
        <v>35</v>
      </c>
      <c r="J600" s="69" t="s">
        <v>24</v>
      </c>
    </row>
    <row r="601" spans="1:10" ht="12.75" customHeight="1">
      <c r="A601" s="69" t="s">
        <v>741</v>
      </c>
      <c r="B601" s="69" t="s">
        <v>788</v>
      </c>
      <c r="C601" s="69" t="s">
        <v>789</v>
      </c>
      <c r="D601" s="69" t="s">
        <v>36</v>
      </c>
      <c r="E601" s="71">
        <v>40268</v>
      </c>
      <c r="F601" s="71">
        <v>40275</v>
      </c>
      <c r="G601" s="69">
        <v>8</v>
      </c>
      <c r="H601" s="69" t="s">
        <v>12</v>
      </c>
      <c r="I601" s="69" t="s">
        <v>35</v>
      </c>
      <c r="J601" s="69" t="s">
        <v>24</v>
      </c>
    </row>
    <row r="602" spans="1:10" ht="18" customHeight="1">
      <c r="A602" s="69" t="s">
        <v>741</v>
      </c>
      <c r="B602" s="69" t="s">
        <v>788</v>
      </c>
      <c r="C602" s="69" t="s">
        <v>789</v>
      </c>
      <c r="D602" s="69" t="s">
        <v>36</v>
      </c>
      <c r="E602" s="71">
        <v>40303</v>
      </c>
      <c r="F602" s="71">
        <v>40311</v>
      </c>
      <c r="G602" s="69">
        <v>9</v>
      </c>
      <c r="H602" s="69" t="s">
        <v>12</v>
      </c>
      <c r="I602" s="69" t="s">
        <v>1040</v>
      </c>
      <c r="J602" s="69" t="s">
        <v>24</v>
      </c>
    </row>
    <row r="603" spans="1:10" ht="12.75" customHeight="1">
      <c r="A603" s="69" t="s">
        <v>741</v>
      </c>
      <c r="B603" s="69" t="s">
        <v>788</v>
      </c>
      <c r="C603" s="69" t="s">
        <v>789</v>
      </c>
      <c r="D603" s="69" t="s">
        <v>36</v>
      </c>
      <c r="E603" s="71">
        <v>40317</v>
      </c>
      <c r="F603" s="71">
        <v>40324</v>
      </c>
      <c r="G603" s="69">
        <v>8</v>
      </c>
      <c r="H603" s="69" t="s">
        <v>12</v>
      </c>
      <c r="I603" s="69" t="s">
        <v>1036</v>
      </c>
      <c r="J603" s="69" t="s">
        <v>24</v>
      </c>
    </row>
    <row r="604" spans="1:10" ht="12.75" customHeight="1">
      <c r="A604" s="69" t="s">
        <v>741</v>
      </c>
      <c r="B604" s="69" t="s">
        <v>788</v>
      </c>
      <c r="C604" s="69" t="s">
        <v>789</v>
      </c>
      <c r="D604" s="69" t="s">
        <v>36</v>
      </c>
      <c r="E604" s="71">
        <v>40339</v>
      </c>
      <c r="F604" s="71">
        <v>40346</v>
      </c>
      <c r="G604" s="69">
        <v>8</v>
      </c>
      <c r="H604" s="69" t="s">
        <v>12</v>
      </c>
      <c r="I604" s="69" t="s">
        <v>35</v>
      </c>
      <c r="J604" s="69" t="s">
        <v>24</v>
      </c>
    </row>
    <row r="605" spans="1:10" ht="12.75" customHeight="1">
      <c r="A605" s="69" t="s">
        <v>741</v>
      </c>
      <c r="B605" s="69" t="s">
        <v>788</v>
      </c>
      <c r="C605" s="69" t="s">
        <v>789</v>
      </c>
      <c r="D605" s="69" t="s">
        <v>36</v>
      </c>
      <c r="E605" s="71">
        <v>40430</v>
      </c>
      <c r="F605" s="71">
        <v>40436</v>
      </c>
      <c r="G605" s="69">
        <v>7</v>
      </c>
      <c r="H605" s="69" t="s">
        <v>12</v>
      </c>
      <c r="I605" s="69" t="s">
        <v>35</v>
      </c>
      <c r="J605" s="69" t="s">
        <v>24</v>
      </c>
    </row>
    <row r="606" spans="1:10" ht="18" customHeight="1">
      <c r="A606" s="69" t="s">
        <v>741</v>
      </c>
      <c r="B606" s="69" t="s">
        <v>788</v>
      </c>
      <c r="C606" s="69" t="s">
        <v>789</v>
      </c>
      <c r="D606" s="69" t="s">
        <v>36</v>
      </c>
      <c r="E606" s="71">
        <v>40450</v>
      </c>
      <c r="F606" s="71">
        <v>40457</v>
      </c>
      <c r="G606" s="69">
        <v>8</v>
      </c>
      <c r="H606" s="69" t="s">
        <v>34</v>
      </c>
      <c r="I606" s="69" t="s">
        <v>1040</v>
      </c>
      <c r="J606" s="69" t="s">
        <v>24</v>
      </c>
    </row>
    <row r="607" spans="1:10" ht="12.75" customHeight="1">
      <c r="A607" s="69" t="s">
        <v>741</v>
      </c>
      <c r="B607" s="69" t="s">
        <v>788</v>
      </c>
      <c r="C607" s="69" t="s">
        <v>789</v>
      </c>
      <c r="D607" s="69" t="s">
        <v>36</v>
      </c>
      <c r="E607" s="71">
        <v>40492</v>
      </c>
      <c r="F607" s="71">
        <v>40543</v>
      </c>
      <c r="G607" s="69">
        <v>51</v>
      </c>
      <c r="H607" s="69" t="s">
        <v>12</v>
      </c>
      <c r="I607" s="69" t="s">
        <v>1037</v>
      </c>
      <c r="J607" s="69" t="s">
        <v>24</v>
      </c>
    </row>
    <row r="608" spans="1:10" ht="18" customHeight="1">
      <c r="A608" s="69" t="s">
        <v>741</v>
      </c>
      <c r="B608" s="69" t="s">
        <v>799</v>
      </c>
      <c r="C608" s="69" t="s">
        <v>800</v>
      </c>
      <c r="D608" s="69" t="s">
        <v>33</v>
      </c>
      <c r="E608" s="71">
        <v>40531</v>
      </c>
      <c r="F608" s="71">
        <v>40533</v>
      </c>
      <c r="G608" s="69">
        <v>3</v>
      </c>
      <c r="H608" s="69" t="s">
        <v>1042</v>
      </c>
      <c r="I608" s="69" t="s">
        <v>1050</v>
      </c>
      <c r="J608" s="69" t="s">
        <v>20</v>
      </c>
    </row>
    <row r="609" spans="1:10" ht="12.75" customHeight="1">
      <c r="A609" s="69" t="s">
        <v>741</v>
      </c>
      <c r="B609" s="69" t="s">
        <v>799</v>
      </c>
      <c r="C609" s="69" t="s">
        <v>800</v>
      </c>
      <c r="D609" s="69" t="s">
        <v>36</v>
      </c>
      <c r="E609" s="71">
        <v>40199</v>
      </c>
      <c r="F609" s="71">
        <v>40205</v>
      </c>
      <c r="G609" s="69">
        <v>7</v>
      </c>
      <c r="H609" s="69" t="s">
        <v>12</v>
      </c>
      <c r="I609" s="69" t="s">
        <v>35</v>
      </c>
      <c r="J609" s="69" t="s">
        <v>24</v>
      </c>
    </row>
    <row r="610" spans="1:10" ht="12.75" customHeight="1">
      <c r="A610" s="69" t="s">
        <v>741</v>
      </c>
      <c r="B610" s="69" t="s">
        <v>799</v>
      </c>
      <c r="C610" s="69" t="s">
        <v>800</v>
      </c>
      <c r="D610" s="69" t="s">
        <v>36</v>
      </c>
      <c r="E610" s="71">
        <v>40533</v>
      </c>
      <c r="F610" s="71">
        <v>40541</v>
      </c>
      <c r="G610" s="69">
        <v>9</v>
      </c>
      <c r="H610" s="69" t="s">
        <v>12</v>
      </c>
      <c r="I610" s="69" t="s">
        <v>35</v>
      </c>
      <c r="J610" s="69" t="s">
        <v>24</v>
      </c>
    </row>
    <row r="611" spans="1:10" ht="12.75" customHeight="1">
      <c r="A611" s="69" t="s">
        <v>741</v>
      </c>
      <c r="B611" s="69" t="s">
        <v>801</v>
      </c>
      <c r="C611" s="69" t="s">
        <v>802</v>
      </c>
      <c r="D611" s="69" t="s">
        <v>36</v>
      </c>
      <c r="E611" s="71">
        <v>40199</v>
      </c>
      <c r="F611" s="71">
        <v>40205</v>
      </c>
      <c r="G611" s="69">
        <v>7</v>
      </c>
      <c r="H611" s="69" t="s">
        <v>12</v>
      </c>
      <c r="I611" s="69" t="s">
        <v>35</v>
      </c>
      <c r="J611" s="69" t="s">
        <v>24</v>
      </c>
    </row>
    <row r="612" spans="1:10" ht="12.75" customHeight="1">
      <c r="A612" s="69" t="s">
        <v>741</v>
      </c>
      <c r="B612" s="69" t="s">
        <v>801</v>
      </c>
      <c r="C612" s="69" t="s">
        <v>802</v>
      </c>
      <c r="D612" s="69" t="s">
        <v>36</v>
      </c>
      <c r="E612" s="71">
        <v>40380</v>
      </c>
      <c r="F612" s="71">
        <v>40387</v>
      </c>
      <c r="G612" s="69">
        <v>8</v>
      </c>
      <c r="H612" s="69" t="s">
        <v>12</v>
      </c>
      <c r="I612" s="69" t="s">
        <v>1052</v>
      </c>
      <c r="J612" s="69" t="s">
        <v>24</v>
      </c>
    </row>
    <row r="613" spans="1:10" ht="12.75" customHeight="1">
      <c r="A613" s="69" t="s">
        <v>741</v>
      </c>
      <c r="B613" s="69" t="s">
        <v>801</v>
      </c>
      <c r="C613" s="69" t="s">
        <v>802</v>
      </c>
      <c r="D613" s="69" t="s">
        <v>36</v>
      </c>
      <c r="E613" s="71">
        <v>40534</v>
      </c>
      <c r="F613" s="71">
        <v>40541</v>
      </c>
      <c r="G613" s="69">
        <v>8</v>
      </c>
      <c r="H613" s="69" t="s">
        <v>12</v>
      </c>
      <c r="I613" s="69" t="s">
        <v>35</v>
      </c>
      <c r="J613" s="69" t="s">
        <v>24</v>
      </c>
    </row>
    <row r="614" spans="1:10" ht="18" customHeight="1">
      <c r="A614" s="69" t="s">
        <v>741</v>
      </c>
      <c r="B614" s="69" t="s">
        <v>805</v>
      </c>
      <c r="C614" s="69" t="s">
        <v>806</v>
      </c>
      <c r="D614" s="69" t="s">
        <v>36</v>
      </c>
      <c r="E614" s="71">
        <v>40282</v>
      </c>
      <c r="F614" s="71">
        <v>40289</v>
      </c>
      <c r="G614" s="69">
        <v>8</v>
      </c>
      <c r="H614" s="69" t="s">
        <v>12</v>
      </c>
      <c r="I614" s="69" t="s">
        <v>1048</v>
      </c>
      <c r="J614" s="69" t="s">
        <v>24</v>
      </c>
    </row>
    <row r="615" spans="1:10" ht="18" customHeight="1">
      <c r="A615" s="69" t="s">
        <v>741</v>
      </c>
      <c r="B615" s="69" t="s">
        <v>811</v>
      </c>
      <c r="C615" s="69" t="s">
        <v>812</v>
      </c>
      <c r="D615" s="69" t="s">
        <v>33</v>
      </c>
      <c r="E615" s="71">
        <v>40206</v>
      </c>
      <c r="F615" s="71">
        <v>40208</v>
      </c>
      <c r="G615" s="69">
        <v>3</v>
      </c>
      <c r="H615" s="69" t="s">
        <v>1042</v>
      </c>
      <c r="I615" s="69" t="s">
        <v>1044</v>
      </c>
      <c r="J615" s="69" t="s">
        <v>20</v>
      </c>
    </row>
    <row r="616" spans="1:10" ht="12.75" customHeight="1">
      <c r="A616" s="69" t="s">
        <v>741</v>
      </c>
      <c r="B616" s="69" t="s">
        <v>811</v>
      </c>
      <c r="C616" s="69" t="s">
        <v>812</v>
      </c>
      <c r="D616" s="69" t="s">
        <v>36</v>
      </c>
      <c r="E616" s="71">
        <v>40199</v>
      </c>
      <c r="F616" s="71">
        <v>40205</v>
      </c>
      <c r="G616" s="69">
        <v>7</v>
      </c>
      <c r="H616" s="69" t="s">
        <v>12</v>
      </c>
      <c r="I616" s="69" t="s">
        <v>35</v>
      </c>
      <c r="J616" s="69" t="s">
        <v>24</v>
      </c>
    </row>
    <row r="617" spans="1:10" ht="18" customHeight="1">
      <c r="A617" s="69" t="s">
        <v>741</v>
      </c>
      <c r="B617" s="69" t="s">
        <v>819</v>
      </c>
      <c r="C617" s="69" t="s">
        <v>820</v>
      </c>
      <c r="D617" s="69" t="s">
        <v>36</v>
      </c>
      <c r="E617" s="71">
        <v>40199</v>
      </c>
      <c r="F617" s="71">
        <v>40205</v>
      </c>
      <c r="G617" s="69">
        <v>7</v>
      </c>
      <c r="H617" s="69" t="s">
        <v>12</v>
      </c>
      <c r="I617" s="69" t="s">
        <v>1040</v>
      </c>
      <c r="J617" s="69" t="s">
        <v>24</v>
      </c>
    </row>
    <row r="618" spans="1:10" ht="12.75" customHeight="1">
      <c r="A618" s="69" t="s">
        <v>741</v>
      </c>
      <c r="B618" s="69" t="s">
        <v>819</v>
      </c>
      <c r="C618" s="69" t="s">
        <v>820</v>
      </c>
      <c r="D618" s="69" t="s">
        <v>36</v>
      </c>
      <c r="E618" s="71">
        <v>40282</v>
      </c>
      <c r="F618" s="71">
        <v>40289</v>
      </c>
      <c r="G618" s="69">
        <v>8</v>
      </c>
      <c r="H618" s="69" t="s">
        <v>12</v>
      </c>
      <c r="I618" s="69" t="s">
        <v>35</v>
      </c>
      <c r="J618" s="69" t="s">
        <v>24</v>
      </c>
    </row>
    <row r="619" spans="1:10" ht="12.75" customHeight="1">
      <c r="A619" s="69" t="s">
        <v>741</v>
      </c>
      <c r="B619" s="69" t="s">
        <v>819</v>
      </c>
      <c r="C619" s="69" t="s">
        <v>820</v>
      </c>
      <c r="D619" s="69" t="s">
        <v>36</v>
      </c>
      <c r="E619" s="71">
        <v>40513</v>
      </c>
      <c r="F619" s="71">
        <v>40520</v>
      </c>
      <c r="G619" s="69">
        <v>8</v>
      </c>
      <c r="H619" s="69" t="s">
        <v>12</v>
      </c>
      <c r="I619" s="69" t="s">
        <v>35</v>
      </c>
      <c r="J619" s="69" t="s">
        <v>24</v>
      </c>
    </row>
    <row r="620" spans="1:10" ht="12.75" customHeight="1">
      <c r="A620" s="70" t="s">
        <v>741</v>
      </c>
      <c r="B620" s="70" t="s">
        <v>819</v>
      </c>
      <c r="C620" s="70" t="s">
        <v>820</v>
      </c>
      <c r="D620" s="70" t="s">
        <v>36</v>
      </c>
      <c r="E620" s="165">
        <v>40534</v>
      </c>
      <c r="F620" s="165">
        <v>40541</v>
      </c>
      <c r="G620" s="70">
        <v>8</v>
      </c>
      <c r="H620" s="70" t="s">
        <v>12</v>
      </c>
      <c r="I620" s="70" t="s">
        <v>35</v>
      </c>
      <c r="J620" s="70" t="s">
        <v>24</v>
      </c>
    </row>
    <row r="621" spans="1:10" ht="12.75" customHeight="1">
      <c r="A621" s="32"/>
      <c r="B621" s="59">
        <f>SUM(IF(FREQUENCY(MATCH(B559:B620,B559:B620,0),MATCH(B559:B620,B559:B620,0))&gt;0,1))</f>
        <v>15</v>
      </c>
      <c r="C621" s="33"/>
      <c r="D621" s="28">
        <f>COUNTA(D559:D620)</f>
        <v>62</v>
      </c>
      <c r="E621" s="28"/>
      <c r="F621" s="28"/>
      <c r="G621" s="28">
        <f>SUM(G559:G620)</f>
        <v>679</v>
      </c>
      <c r="H621" s="32"/>
      <c r="I621" s="32"/>
      <c r="J621" s="32"/>
    </row>
    <row r="622" spans="1:10" ht="12.75" customHeight="1">
      <c r="A622" s="32"/>
      <c r="B622" s="59"/>
      <c r="C622" s="33"/>
      <c r="D622" s="28"/>
      <c r="E622" s="28"/>
      <c r="F622" s="28"/>
      <c r="G622" s="28"/>
      <c r="H622" s="32"/>
      <c r="I622" s="32"/>
      <c r="J622" s="32"/>
    </row>
    <row r="623" spans="1:10" ht="18" customHeight="1">
      <c r="A623" s="69" t="s">
        <v>821</v>
      </c>
      <c r="B623" s="69" t="s">
        <v>824</v>
      </c>
      <c r="C623" s="69" t="s">
        <v>825</v>
      </c>
      <c r="D623" s="69" t="s">
        <v>36</v>
      </c>
      <c r="E623" s="71">
        <v>40274</v>
      </c>
      <c r="F623" s="71">
        <v>40277</v>
      </c>
      <c r="G623" s="69">
        <v>4</v>
      </c>
      <c r="H623" s="69" t="s">
        <v>12</v>
      </c>
      <c r="I623" s="69" t="s">
        <v>1040</v>
      </c>
      <c r="J623" s="69" t="s">
        <v>24</v>
      </c>
    </row>
    <row r="624" spans="1:10" ht="12.75" customHeight="1">
      <c r="A624" s="69" t="s">
        <v>821</v>
      </c>
      <c r="B624" s="69" t="s">
        <v>824</v>
      </c>
      <c r="C624" s="69" t="s">
        <v>825</v>
      </c>
      <c r="D624" s="69" t="s">
        <v>36</v>
      </c>
      <c r="E624" s="71">
        <v>40351</v>
      </c>
      <c r="F624" s="71">
        <v>40354</v>
      </c>
      <c r="G624" s="69">
        <v>4</v>
      </c>
      <c r="H624" s="69" t="s">
        <v>12</v>
      </c>
      <c r="I624" s="69" t="s">
        <v>1034</v>
      </c>
      <c r="J624" s="69" t="s">
        <v>24</v>
      </c>
    </row>
    <row r="625" spans="1:10" ht="12.75" customHeight="1">
      <c r="A625" s="69" t="s">
        <v>821</v>
      </c>
      <c r="B625" s="69" t="s">
        <v>824</v>
      </c>
      <c r="C625" s="69" t="s">
        <v>825</v>
      </c>
      <c r="D625" s="69" t="s">
        <v>36</v>
      </c>
      <c r="E625" s="71">
        <v>40379</v>
      </c>
      <c r="F625" s="71">
        <v>40382</v>
      </c>
      <c r="G625" s="69">
        <v>4</v>
      </c>
      <c r="H625" s="69" t="s">
        <v>12</v>
      </c>
      <c r="I625" s="69" t="s">
        <v>1037</v>
      </c>
      <c r="J625" s="69" t="s">
        <v>24</v>
      </c>
    </row>
    <row r="626" spans="1:10" ht="12.75" customHeight="1">
      <c r="A626" s="69" t="s">
        <v>821</v>
      </c>
      <c r="B626" s="69" t="s">
        <v>824</v>
      </c>
      <c r="C626" s="69" t="s">
        <v>825</v>
      </c>
      <c r="D626" s="69" t="s">
        <v>36</v>
      </c>
      <c r="E626" s="71">
        <v>40386</v>
      </c>
      <c r="F626" s="71">
        <v>40395</v>
      </c>
      <c r="G626" s="69">
        <v>10</v>
      </c>
      <c r="H626" s="69" t="s">
        <v>12</v>
      </c>
      <c r="I626" s="69" t="s">
        <v>1053</v>
      </c>
      <c r="J626" s="69" t="s">
        <v>24</v>
      </c>
    </row>
    <row r="627" spans="1:10" ht="12.75" customHeight="1">
      <c r="A627" s="69" t="s">
        <v>821</v>
      </c>
      <c r="B627" s="69" t="s">
        <v>824</v>
      </c>
      <c r="C627" s="69" t="s">
        <v>825</v>
      </c>
      <c r="D627" s="69" t="s">
        <v>36</v>
      </c>
      <c r="E627" s="71">
        <v>40421</v>
      </c>
      <c r="F627" s="71">
        <v>40436</v>
      </c>
      <c r="G627" s="69">
        <v>16</v>
      </c>
      <c r="H627" s="69" t="s">
        <v>12</v>
      </c>
      <c r="I627" s="69" t="s">
        <v>35</v>
      </c>
      <c r="J627" s="69" t="s">
        <v>24</v>
      </c>
    </row>
    <row r="628" spans="1:10" ht="18" customHeight="1">
      <c r="A628" s="69" t="s">
        <v>821</v>
      </c>
      <c r="B628" s="69" t="s">
        <v>824</v>
      </c>
      <c r="C628" s="69" t="s">
        <v>825</v>
      </c>
      <c r="D628" s="69" t="s">
        <v>36</v>
      </c>
      <c r="E628" s="71">
        <v>40443</v>
      </c>
      <c r="F628" s="71">
        <v>40445</v>
      </c>
      <c r="G628" s="69">
        <v>3</v>
      </c>
      <c r="H628" s="69" t="s">
        <v>12</v>
      </c>
      <c r="I628" s="69" t="s">
        <v>1040</v>
      </c>
      <c r="J628" s="69" t="s">
        <v>24</v>
      </c>
    </row>
    <row r="629" spans="1:10" ht="12.75" customHeight="1">
      <c r="A629" s="69" t="s">
        <v>821</v>
      </c>
      <c r="B629" s="69" t="s">
        <v>824</v>
      </c>
      <c r="C629" s="69" t="s">
        <v>825</v>
      </c>
      <c r="D629" s="69" t="s">
        <v>36</v>
      </c>
      <c r="E629" s="71">
        <v>40450</v>
      </c>
      <c r="F629" s="71">
        <v>40452</v>
      </c>
      <c r="G629" s="69">
        <v>3</v>
      </c>
      <c r="H629" s="69" t="s">
        <v>12</v>
      </c>
      <c r="I629" s="69" t="s">
        <v>35</v>
      </c>
      <c r="J629" s="69" t="s">
        <v>24</v>
      </c>
    </row>
    <row r="630" spans="1:10" ht="18" customHeight="1">
      <c r="A630" s="69" t="s">
        <v>821</v>
      </c>
      <c r="B630" s="69" t="s">
        <v>824</v>
      </c>
      <c r="C630" s="69" t="s">
        <v>825</v>
      </c>
      <c r="D630" s="69" t="s">
        <v>36</v>
      </c>
      <c r="E630" s="71">
        <v>40457</v>
      </c>
      <c r="F630" s="71">
        <v>40464</v>
      </c>
      <c r="G630" s="69">
        <v>8</v>
      </c>
      <c r="H630" s="69" t="s">
        <v>12</v>
      </c>
      <c r="I630" s="69" t="s">
        <v>1040</v>
      </c>
      <c r="J630" s="69" t="s">
        <v>24</v>
      </c>
    </row>
    <row r="631" spans="1:10" ht="12.75" customHeight="1">
      <c r="A631" s="69" t="s">
        <v>821</v>
      </c>
      <c r="B631" s="69" t="s">
        <v>824</v>
      </c>
      <c r="C631" s="69" t="s">
        <v>825</v>
      </c>
      <c r="D631" s="69" t="s">
        <v>36</v>
      </c>
      <c r="E631" s="71">
        <v>40471</v>
      </c>
      <c r="F631" s="71">
        <v>40480</v>
      </c>
      <c r="G631" s="69">
        <v>10</v>
      </c>
      <c r="H631" s="69" t="s">
        <v>12</v>
      </c>
      <c r="I631" s="69" t="s">
        <v>35</v>
      </c>
      <c r="J631" s="69" t="s">
        <v>24</v>
      </c>
    </row>
    <row r="632" spans="1:10" ht="12.75" customHeight="1">
      <c r="A632" s="69" t="s">
        <v>821</v>
      </c>
      <c r="B632" s="69" t="s">
        <v>824</v>
      </c>
      <c r="C632" s="69" t="s">
        <v>825</v>
      </c>
      <c r="D632" s="69" t="s">
        <v>36</v>
      </c>
      <c r="E632" s="71">
        <v>40485</v>
      </c>
      <c r="F632" s="71">
        <v>40543</v>
      </c>
      <c r="G632" s="69">
        <v>58</v>
      </c>
      <c r="H632" s="69" t="s">
        <v>12</v>
      </c>
      <c r="I632" s="69" t="s">
        <v>1049</v>
      </c>
      <c r="J632" s="69" t="s">
        <v>24</v>
      </c>
    </row>
    <row r="633" spans="1:10" ht="12.75" customHeight="1">
      <c r="A633" s="69" t="s">
        <v>821</v>
      </c>
      <c r="B633" s="69" t="s">
        <v>828</v>
      </c>
      <c r="C633" s="69" t="s">
        <v>829</v>
      </c>
      <c r="D633" s="69" t="s">
        <v>36</v>
      </c>
      <c r="E633" s="71">
        <v>40274</v>
      </c>
      <c r="F633" s="71">
        <v>40277</v>
      </c>
      <c r="G633" s="69">
        <v>4</v>
      </c>
      <c r="H633" s="69" t="s">
        <v>12</v>
      </c>
      <c r="I633" s="69" t="s">
        <v>35</v>
      </c>
      <c r="J633" s="69" t="s">
        <v>24</v>
      </c>
    </row>
    <row r="634" spans="1:10" ht="12.75" customHeight="1">
      <c r="A634" s="69" t="s">
        <v>821</v>
      </c>
      <c r="B634" s="69" t="s">
        <v>828</v>
      </c>
      <c r="C634" s="69" t="s">
        <v>829</v>
      </c>
      <c r="D634" s="69" t="s">
        <v>36</v>
      </c>
      <c r="E634" s="71">
        <v>40379</v>
      </c>
      <c r="F634" s="71">
        <v>40382</v>
      </c>
      <c r="G634" s="69">
        <v>4</v>
      </c>
      <c r="H634" s="69" t="s">
        <v>12</v>
      </c>
      <c r="I634" s="69" t="s">
        <v>35</v>
      </c>
      <c r="J634" s="69" t="s">
        <v>24</v>
      </c>
    </row>
    <row r="635" spans="1:10" ht="18" customHeight="1">
      <c r="A635" s="69" t="s">
        <v>821</v>
      </c>
      <c r="B635" s="69" t="s">
        <v>828</v>
      </c>
      <c r="C635" s="69" t="s">
        <v>829</v>
      </c>
      <c r="D635" s="69" t="s">
        <v>36</v>
      </c>
      <c r="E635" s="71">
        <v>40450</v>
      </c>
      <c r="F635" s="71">
        <v>40457</v>
      </c>
      <c r="G635" s="69">
        <v>8</v>
      </c>
      <c r="H635" s="69" t="s">
        <v>1061</v>
      </c>
      <c r="I635" s="69" t="s">
        <v>35</v>
      </c>
      <c r="J635" s="69" t="s">
        <v>24</v>
      </c>
    </row>
    <row r="636" spans="1:10" ht="12.75" customHeight="1">
      <c r="A636" s="69" t="s">
        <v>821</v>
      </c>
      <c r="B636" s="69" t="s">
        <v>828</v>
      </c>
      <c r="C636" s="69" t="s">
        <v>829</v>
      </c>
      <c r="D636" s="69" t="s">
        <v>36</v>
      </c>
      <c r="E636" s="71">
        <v>40478</v>
      </c>
      <c r="F636" s="71">
        <v>40480</v>
      </c>
      <c r="G636" s="69">
        <v>3</v>
      </c>
      <c r="H636" s="69" t="s">
        <v>12</v>
      </c>
      <c r="I636" s="69" t="s">
        <v>35</v>
      </c>
      <c r="J636" s="69" t="s">
        <v>24</v>
      </c>
    </row>
    <row r="637" spans="1:10" ht="12.75" customHeight="1">
      <c r="A637" s="69" t="s">
        <v>821</v>
      </c>
      <c r="B637" s="69" t="s">
        <v>834</v>
      </c>
      <c r="C637" s="69" t="s">
        <v>835</v>
      </c>
      <c r="D637" s="69" t="s">
        <v>36</v>
      </c>
      <c r="E637" s="71">
        <v>40450</v>
      </c>
      <c r="F637" s="71">
        <v>40452</v>
      </c>
      <c r="G637" s="69">
        <v>3</v>
      </c>
      <c r="H637" s="69" t="s">
        <v>12</v>
      </c>
      <c r="I637" s="69" t="s">
        <v>35</v>
      </c>
      <c r="J637" s="69" t="s">
        <v>24</v>
      </c>
    </row>
    <row r="638" spans="1:10" ht="12.75" customHeight="1">
      <c r="A638" s="69" t="s">
        <v>821</v>
      </c>
      <c r="B638" s="69" t="s">
        <v>834</v>
      </c>
      <c r="C638" s="69" t="s">
        <v>835</v>
      </c>
      <c r="D638" s="69" t="s">
        <v>36</v>
      </c>
      <c r="E638" s="71">
        <v>40478</v>
      </c>
      <c r="F638" s="71">
        <v>40480</v>
      </c>
      <c r="G638" s="69">
        <v>3</v>
      </c>
      <c r="H638" s="69" t="s">
        <v>12</v>
      </c>
      <c r="I638" s="69" t="s">
        <v>35</v>
      </c>
      <c r="J638" s="69" t="s">
        <v>24</v>
      </c>
    </row>
    <row r="639" spans="1:10" ht="18" customHeight="1">
      <c r="A639" s="69" t="s">
        <v>821</v>
      </c>
      <c r="B639" s="69" t="s">
        <v>842</v>
      </c>
      <c r="C639" s="69" t="s">
        <v>843</v>
      </c>
      <c r="D639" s="69" t="s">
        <v>36</v>
      </c>
      <c r="E639" s="71">
        <v>40274</v>
      </c>
      <c r="F639" s="71">
        <v>40277</v>
      </c>
      <c r="G639" s="69">
        <v>4</v>
      </c>
      <c r="H639" s="69" t="s">
        <v>12</v>
      </c>
      <c r="I639" s="69" t="s">
        <v>1047</v>
      </c>
      <c r="J639" s="69" t="s">
        <v>24</v>
      </c>
    </row>
    <row r="640" spans="1:10" ht="18" customHeight="1">
      <c r="A640" s="69" t="s">
        <v>821</v>
      </c>
      <c r="B640" s="69" t="s">
        <v>842</v>
      </c>
      <c r="C640" s="69" t="s">
        <v>843</v>
      </c>
      <c r="D640" s="69" t="s">
        <v>36</v>
      </c>
      <c r="E640" s="71">
        <v>40282</v>
      </c>
      <c r="F640" s="71">
        <v>40296</v>
      </c>
      <c r="G640" s="69">
        <v>15</v>
      </c>
      <c r="H640" s="69" t="s">
        <v>12</v>
      </c>
      <c r="I640" s="69" t="s">
        <v>1047</v>
      </c>
      <c r="J640" s="69" t="s">
        <v>24</v>
      </c>
    </row>
    <row r="641" spans="1:10" ht="12.75" customHeight="1">
      <c r="A641" s="69" t="s">
        <v>821</v>
      </c>
      <c r="B641" s="69" t="s">
        <v>842</v>
      </c>
      <c r="C641" s="69" t="s">
        <v>843</v>
      </c>
      <c r="D641" s="69" t="s">
        <v>36</v>
      </c>
      <c r="E641" s="71">
        <v>40429</v>
      </c>
      <c r="F641" s="71">
        <v>40436</v>
      </c>
      <c r="G641" s="69">
        <v>8</v>
      </c>
      <c r="H641" s="69" t="s">
        <v>12</v>
      </c>
      <c r="I641" s="69" t="s">
        <v>35</v>
      </c>
      <c r="J641" s="69" t="s">
        <v>24</v>
      </c>
    </row>
    <row r="642" spans="1:10" ht="12.75" customHeight="1">
      <c r="A642" s="69" t="s">
        <v>821</v>
      </c>
      <c r="B642" s="69" t="s">
        <v>842</v>
      </c>
      <c r="C642" s="69" t="s">
        <v>843</v>
      </c>
      <c r="D642" s="69" t="s">
        <v>36</v>
      </c>
      <c r="E642" s="71">
        <v>40450</v>
      </c>
      <c r="F642" s="71">
        <v>40452</v>
      </c>
      <c r="G642" s="69">
        <v>3</v>
      </c>
      <c r="H642" s="69" t="s">
        <v>12</v>
      </c>
      <c r="I642" s="69" t="s">
        <v>1037</v>
      </c>
      <c r="J642" s="69" t="s">
        <v>24</v>
      </c>
    </row>
    <row r="643" spans="1:10" ht="12.75" customHeight="1">
      <c r="A643" s="69" t="s">
        <v>821</v>
      </c>
      <c r="B643" s="69" t="s">
        <v>842</v>
      </c>
      <c r="C643" s="69" t="s">
        <v>843</v>
      </c>
      <c r="D643" s="69" t="s">
        <v>36</v>
      </c>
      <c r="E643" s="71">
        <v>40478</v>
      </c>
      <c r="F643" s="71">
        <v>40480</v>
      </c>
      <c r="G643" s="69">
        <v>3</v>
      </c>
      <c r="H643" s="69" t="s">
        <v>12</v>
      </c>
      <c r="I643" s="69" t="s">
        <v>35</v>
      </c>
      <c r="J643" s="69" t="s">
        <v>24</v>
      </c>
    </row>
    <row r="644" spans="1:10" ht="12.75" customHeight="1">
      <c r="A644" s="69" t="s">
        <v>821</v>
      </c>
      <c r="B644" s="69" t="s">
        <v>844</v>
      </c>
      <c r="C644" s="69" t="s">
        <v>845</v>
      </c>
      <c r="D644" s="69" t="s">
        <v>36</v>
      </c>
      <c r="E644" s="71">
        <v>40316</v>
      </c>
      <c r="F644" s="71">
        <v>40319</v>
      </c>
      <c r="G644" s="69">
        <v>4</v>
      </c>
      <c r="H644" s="69" t="s">
        <v>12</v>
      </c>
      <c r="I644" s="69" t="s">
        <v>1054</v>
      </c>
      <c r="J644" s="69" t="s">
        <v>24</v>
      </c>
    </row>
    <row r="645" spans="1:10" ht="12.75" customHeight="1">
      <c r="A645" s="69" t="s">
        <v>821</v>
      </c>
      <c r="B645" s="69" t="s">
        <v>844</v>
      </c>
      <c r="C645" s="69" t="s">
        <v>845</v>
      </c>
      <c r="D645" s="69" t="s">
        <v>36</v>
      </c>
      <c r="E645" s="71">
        <v>40450</v>
      </c>
      <c r="F645" s="71">
        <v>40452</v>
      </c>
      <c r="G645" s="69">
        <v>3</v>
      </c>
      <c r="H645" s="69" t="s">
        <v>12</v>
      </c>
      <c r="I645" s="69" t="s">
        <v>35</v>
      </c>
      <c r="J645" s="69" t="s">
        <v>24</v>
      </c>
    </row>
    <row r="646" spans="1:10" ht="12.75" customHeight="1">
      <c r="A646" s="69" t="s">
        <v>821</v>
      </c>
      <c r="B646" s="69" t="s">
        <v>844</v>
      </c>
      <c r="C646" s="69" t="s">
        <v>845</v>
      </c>
      <c r="D646" s="69" t="s">
        <v>36</v>
      </c>
      <c r="E646" s="71">
        <v>40471</v>
      </c>
      <c r="F646" s="71">
        <v>40473</v>
      </c>
      <c r="G646" s="69">
        <v>3</v>
      </c>
      <c r="H646" s="69" t="s">
        <v>12</v>
      </c>
      <c r="I646" s="69" t="s">
        <v>1037</v>
      </c>
      <c r="J646" s="69" t="s">
        <v>24</v>
      </c>
    </row>
    <row r="647" spans="1:10" ht="12.75" customHeight="1">
      <c r="A647" s="69" t="s">
        <v>821</v>
      </c>
      <c r="B647" s="69" t="s">
        <v>844</v>
      </c>
      <c r="C647" s="69" t="s">
        <v>845</v>
      </c>
      <c r="D647" s="69" t="s">
        <v>36</v>
      </c>
      <c r="E647" s="71">
        <v>40478</v>
      </c>
      <c r="F647" s="71">
        <v>40480</v>
      </c>
      <c r="G647" s="69">
        <v>3</v>
      </c>
      <c r="H647" s="69" t="s">
        <v>12</v>
      </c>
      <c r="I647" s="69" t="s">
        <v>35</v>
      </c>
      <c r="J647" s="69" t="s">
        <v>24</v>
      </c>
    </row>
    <row r="648" spans="1:10" ht="12.75" customHeight="1">
      <c r="A648" s="69" t="s">
        <v>821</v>
      </c>
      <c r="B648" s="69" t="s">
        <v>848</v>
      </c>
      <c r="C648" s="69" t="s">
        <v>849</v>
      </c>
      <c r="D648" s="69" t="s">
        <v>36</v>
      </c>
      <c r="E648" s="71">
        <v>40303</v>
      </c>
      <c r="F648" s="71">
        <v>40305</v>
      </c>
      <c r="G648" s="69">
        <v>3</v>
      </c>
      <c r="H648" s="69" t="s">
        <v>12</v>
      </c>
      <c r="I648" s="69" t="s">
        <v>35</v>
      </c>
      <c r="J648" s="69" t="s">
        <v>24</v>
      </c>
    </row>
    <row r="649" spans="1:10" ht="12.75" customHeight="1">
      <c r="A649" s="69" t="s">
        <v>821</v>
      </c>
      <c r="B649" s="69" t="s">
        <v>848</v>
      </c>
      <c r="C649" s="69" t="s">
        <v>849</v>
      </c>
      <c r="D649" s="69" t="s">
        <v>36</v>
      </c>
      <c r="E649" s="71">
        <v>40415</v>
      </c>
      <c r="F649" s="71">
        <v>40416</v>
      </c>
      <c r="G649" s="69">
        <v>2</v>
      </c>
      <c r="H649" s="69" t="s">
        <v>12</v>
      </c>
      <c r="I649" s="69" t="s">
        <v>35</v>
      </c>
      <c r="J649" s="69" t="s">
        <v>24</v>
      </c>
    </row>
    <row r="650" spans="1:10" ht="12.75" customHeight="1">
      <c r="A650" s="69" t="s">
        <v>821</v>
      </c>
      <c r="B650" s="69" t="s">
        <v>848</v>
      </c>
      <c r="C650" s="69" t="s">
        <v>849</v>
      </c>
      <c r="D650" s="69" t="s">
        <v>36</v>
      </c>
      <c r="E650" s="71">
        <v>40450</v>
      </c>
      <c r="F650" s="71">
        <v>40452</v>
      </c>
      <c r="G650" s="69">
        <v>3</v>
      </c>
      <c r="H650" s="69" t="s">
        <v>12</v>
      </c>
      <c r="I650" s="69" t="s">
        <v>1055</v>
      </c>
      <c r="J650" s="69" t="s">
        <v>24</v>
      </c>
    </row>
    <row r="651" spans="1:10" ht="12.75" customHeight="1">
      <c r="A651" s="69" t="s">
        <v>821</v>
      </c>
      <c r="B651" s="69" t="s">
        <v>850</v>
      </c>
      <c r="C651" s="69" t="s">
        <v>851</v>
      </c>
      <c r="D651" s="69" t="s">
        <v>36</v>
      </c>
      <c r="E651" s="71">
        <v>40373</v>
      </c>
      <c r="F651" s="71">
        <v>40375</v>
      </c>
      <c r="G651" s="69">
        <v>3</v>
      </c>
      <c r="H651" s="69" t="s">
        <v>12</v>
      </c>
      <c r="I651" s="69" t="s">
        <v>1036</v>
      </c>
      <c r="J651" s="69" t="s">
        <v>24</v>
      </c>
    </row>
    <row r="652" spans="1:10" ht="12.75" customHeight="1">
      <c r="A652" s="69" t="s">
        <v>821</v>
      </c>
      <c r="B652" s="69" t="s">
        <v>850</v>
      </c>
      <c r="C652" s="69" t="s">
        <v>851</v>
      </c>
      <c r="D652" s="69" t="s">
        <v>36</v>
      </c>
      <c r="E652" s="71">
        <v>40379</v>
      </c>
      <c r="F652" s="71">
        <v>40386</v>
      </c>
      <c r="G652" s="69">
        <v>8</v>
      </c>
      <c r="H652" s="69" t="s">
        <v>12</v>
      </c>
      <c r="I652" s="69" t="s">
        <v>1036</v>
      </c>
      <c r="J652" s="69" t="s">
        <v>24</v>
      </c>
    </row>
    <row r="653" spans="1:10" ht="12.75" customHeight="1">
      <c r="A653" s="69" t="s">
        <v>821</v>
      </c>
      <c r="B653" s="69" t="s">
        <v>850</v>
      </c>
      <c r="C653" s="69" t="s">
        <v>851</v>
      </c>
      <c r="D653" s="69" t="s">
        <v>36</v>
      </c>
      <c r="E653" s="71">
        <v>40395</v>
      </c>
      <c r="F653" s="71">
        <v>40400</v>
      </c>
      <c r="G653" s="69">
        <v>6</v>
      </c>
      <c r="H653" s="69" t="s">
        <v>12</v>
      </c>
      <c r="I653" s="69" t="s">
        <v>1037</v>
      </c>
      <c r="J653" s="69" t="s">
        <v>24</v>
      </c>
    </row>
    <row r="654" spans="1:10" ht="18" customHeight="1">
      <c r="A654" s="69" t="s">
        <v>821</v>
      </c>
      <c r="B654" s="69" t="s">
        <v>850</v>
      </c>
      <c r="C654" s="69" t="s">
        <v>851</v>
      </c>
      <c r="D654" s="69" t="s">
        <v>36</v>
      </c>
      <c r="E654" s="71">
        <v>40450</v>
      </c>
      <c r="F654" s="71">
        <v>40457</v>
      </c>
      <c r="G654" s="69">
        <v>8</v>
      </c>
      <c r="H654" s="69" t="s">
        <v>1061</v>
      </c>
      <c r="I654" s="69" t="s">
        <v>35</v>
      </c>
      <c r="J654" s="69" t="s">
        <v>24</v>
      </c>
    </row>
    <row r="655" spans="1:10" ht="12.75" customHeight="1">
      <c r="A655" s="69" t="s">
        <v>821</v>
      </c>
      <c r="B655" s="69" t="s">
        <v>850</v>
      </c>
      <c r="C655" s="69" t="s">
        <v>851</v>
      </c>
      <c r="D655" s="69" t="s">
        <v>36</v>
      </c>
      <c r="E655" s="71">
        <v>40471</v>
      </c>
      <c r="F655" s="71">
        <v>40480</v>
      </c>
      <c r="G655" s="69">
        <v>10</v>
      </c>
      <c r="H655" s="69" t="s">
        <v>12</v>
      </c>
      <c r="I655" s="69" t="s">
        <v>1037</v>
      </c>
      <c r="J655" s="69" t="s">
        <v>24</v>
      </c>
    </row>
    <row r="656" spans="1:10" ht="12.75" customHeight="1">
      <c r="A656" s="69" t="s">
        <v>821</v>
      </c>
      <c r="B656" s="69" t="s">
        <v>850</v>
      </c>
      <c r="C656" s="69" t="s">
        <v>851</v>
      </c>
      <c r="D656" s="69" t="s">
        <v>36</v>
      </c>
      <c r="E656" s="71">
        <v>40485</v>
      </c>
      <c r="F656" s="71">
        <v>40543</v>
      </c>
      <c r="G656" s="69">
        <v>58</v>
      </c>
      <c r="H656" s="69" t="s">
        <v>12</v>
      </c>
      <c r="I656" s="69" t="s">
        <v>1056</v>
      </c>
      <c r="J656" s="69" t="s">
        <v>24</v>
      </c>
    </row>
    <row r="657" spans="1:10" ht="12.75" customHeight="1">
      <c r="A657" s="69" t="s">
        <v>821</v>
      </c>
      <c r="B657" s="69" t="s">
        <v>852</v>
      </c>
      <c r="C657" s="69" t="s">
        <v>853</v>
      </c>
      <c r="D657" s="69" t="s">
        <v>36</v>
      </c>
      <c r="E657" s="71">
        <v>40324</v>
      </c>
      <c r="F657" s="71">
        <v>40331</v>
      </c>
      <c r="G657" s="69">
        <v>8</v>
      </c>
      <c r="H657" s="69" t="s">
        <v>12</v>
      </c>
      <c r="I657" s="69" t="s">
        <v>35</v>
      </c>
      <c r="J657" s="69" t="s">
        <v>24</v>
      </c>
    </row>
    <row r="658" spans="1:10" ht="18" customHeight="1">
      <c r="A658" s="69" t="s">
        <v>821</v>
      </c>
      <c r="B658" s="69" t="s">
        <v>854</v>
      </c>
      <c r="C658" s="69" t="s">
        <v>855</v>
      </c>
      <c r="D658" s="69" t="s">
        <v>36</v>
      </c>
      <c r="E658" s="71">
        <v>40274</v>
      </c>
      <c r="F658" s="71">
        <v>40277</v>
      </c>
      <c r="G658" s="69">
        <v>4</v>
      </c>
      <c r="H658" s="69" t="s">
        <v>12</v>
      </c>
      <c r="I658" s="69" t="s">
        <v>1040</v>
      </c>
      <c r="J658" s="69" t="s">
        <v>24</v>
      </c>
    </row>
    <row r="659" spans="1:10" ht="12.75" customHeight="1">
      <c r="A659" s="69" t="s">
        <v>821</v>
      </c>
      <c r="B659" s="69" t="s">
        <v>854</v>
      </c>
      <c r="C659" s="69" t="s">
        <v>855</v>
      </c>
      <c r="D659" s="69" t="s">
        <v>36</v>
      </c>
      <c r="E659" s="71">
        <v>40316</v>
      </c>
      <c r="F659" s="71">
        <v>40319</v>
      </c>
      <c r="G659" s="69">
        <v>4</v>
      </c>
      <c r="H659" s="69" t="s">
        <v>12</v>
      </c>
      <c r="I659" s="69" t="s">
        <v>35</v>
      </c>
      <c r="J659" s="69" t="s">
        <v>24</v>
      </c>
    </row>
    <row r="660" spans="1:10" ht="18" customHeight="1">
      <c r="A660" s="69" t="s">
        <v>821</v>
      </c>
      <c r="B660" s="69" t="s">
        <v>854</v>
      </c>
      <c r="C660" s="69" t="s">
        <v>855</v>
      </c>
      <c r="D660" s="69" t="s">
        <v>36</v>
      </c>
      <c r="E660" s="71">
        <v>40450</v>
      </c>
      <c r="F660" s="71">
        <v>40457</v>
      </c>
      <c r="G660" s="69">
        <v>8</v>
      </c>
      <c r="H660" s="69" t="s">
        <v>1061</v>
      </c>
      <c r="I660" s="69" t="s">
        <v>35</v>
      </c>
      <c r="J660" s="69" t="s">
        <v>24</v>
      </c>
    </row>
    <row r="661" spans="1:10" ht="12.75" customHeight="1">
      <c r="A661" s="69" t="s">
        <v>821</v>
      </c>
      <c r="B661" s="69" t="s">
        <v>854</v>
      </c>
      <c r="C661" s="69" t="s">
        <v>855</v>
      </c>
      <c r="D661" s="69" t="s">
        <v>36</v>
      </c>
      <c r="E661" s="71">
        <v>40478</v>
      </c>
      <c r="F661" s="71">
        <v>40480</v>
      </c>
      <c r="G661" s="69">
        <v>3</v>
      </c>
      <c r="H661" s="69" t="s">
        <v>12</v>
      </c>
      <c r="I661" s="69" t="s">
        <v>1055</v>
      </c>
      <c r="J661" s="69" t="s">
        <v>24</v>
      </c>
    </row>
    <row r="662" spans="1:10" ht="12.75" customHeight="1">
      <c r="A662" s="69" t="s">
        <v>821</v>
      </c>
      <c r="B662" s="69" t="s">
        <v>858</v>
      </c>
      <c r="C662" s="69" t="s">
        <v>859</v>
      </c>
      <c r="D662" s="69" t="s">
        <v>36</v>
      </c>
      <c r="E662" s="71">
        <v>40274</v>
      </c>
      <c r="F662" s="71">
        <v>40277</v>
      </c>
      <c r="G662" s="69">
        <v>4</v>
      </c>
      <c r="H662" s="69" t="s">
        <v>12</v>
      </c>
      <c r="I662" s="69" t="s">
        <v>35</v>
      </c>
      <c r="J662" s="69" t="s">
        <v>24</v>
      </c>
    </row>
    <row r="663" spans="1:10" ht="12.75" customHeight="1">
      <c r="A663" s="69" t="s">
        <v>821</v>
      </c>
      <c r="B663" s="69" t="s">
        <v>858</v>
      </c>
      <c r="C663" s="69" t="s">
        <v>859</v>
      </c>
      <c r="D663" s="69" t="s">
        <v>36</v>
      </c>
      <c r="E663" s="71">
        <v>40289</v>
      </c>
      <c r="F663" s="71">
        <v>40296</v>
      </c>
      <c r="G663" s="69">
        <v>8</v>
      </c>
      <c r="H663" s="69" t="s">
        <v>12</v>
      </c>
      <c r="I663" s="69" t="s">
        <v>35</v>
      </c>
      <c r="J663" s="69" t="s">
        <v>24</v>
      </c>
    </row>
    <row r="664" spans="1:10" ht="12.75" customHeight="1">
      <c r="A664" s="69" t="s">
        <v>821</v>
      </c>
      <c r="B664" s="69" t="s">
        <v>858</v>
      </c>
      <c r="C664" s="69" t="s">
        <v>859</v>
      </c>
      <c r="D664" s="69" t="s">
        <v>36</v>
      </c>
      <c r="E664" s="71">
        <v>40316</v>
      </c>
      <c r="F664" s="71">
        <v>40319</v>
      </c>
      <c r="G664" s="69">
        <v>4</v>
      </c>
      <c r="H664" s="69" t="s">
        <v>12</v>
      </c>
      <c r="I664" s="69" t="s">
        <v>1057</v>
      </c>
      <c r="J664" s="69" t="s">
        <v>24</v>
      </c>
    </row>
    <row r="665" spans="1:10" ht="12.75" customHeight="1">
      <c r="A665" s="69" t="s">
        <v>821</v>
      </c>
      <c r="B665" s="69" t="s">
        <v>862</v>
      </c>
      <c r="C665" s="69" t="s">
        <v>863</v>
      </c>
      <c r="D665" s="69" t="s">
        <v>36</v>
      </c>
      <c r="E665" s="71">
        <v>40429</v>
      </c>
      <c r="F665" s="71">
        <v>40436</v>
      </c>
      <c r="G665" s="69">
        <v>8</v>
      </c>
      <c r="H665" s="69" t="s">
        <v>12</v>
      </c>
      <c r="I665" s="69" t="s">
        <v>35</v>
      </c>
      <c r="J665" s="69" t="s">
        <v>24</v>
      </c>
    </row>
    <row r="666" spans="1:10" ht="12.75" customHeight="1">
      <c r="A666" s="69" t="s">
        <v>821</v>
      </c>
      <c r="B666" s="69" t="s">
        <v>862</v>
      </c>
      <c r="C666" s="69" t="s">
        <v>863</v>
      </c>
      <c r="D666" s="69" t="s">
        <v>36</v>
      </c>
      <c r="E666" s="71">
        <v>40480</v>
      </c>
      <c r="F666" s="71">
        <v>40543</v>
      </c>
      <c r="G666" s="69">
        <v>63</v>
      </c>
      <c r="H666" s="69" t="s">
        <v>12</v>
      </c>
      <c r="I666" s="69" t="s">
        <v>12</v>
      </c>
      <c r="J666" s="69" t="s">
        <v>24</v>
      </c>
    </row>
    <row r="667" spans="1:10" ht="12.75" customHeight="1">
      <c r="A667" s="69" t="s">
        <v>821</v>
      </c>
      <c r="B667" s="69" t="s">
        <v>864</v>
      </c>
      <c r="C667" s="69" t="s">
        <v>865</v>
      </c>
      <c r="D667" s="69" t="s">
        <v>36</v>
      </c>
      <c r="E667" s="71">
        <v>40316</v>
      </c>
      <c r="F667" s="71">
        <v>40319</v>
      </c>
      <c r="G667" s="69">
        <v>4</v>
      </c>
      <c r="H667" s="69" t="s">
        <v>12</v>
      </c>
      <c r="I667" s="69" t="s">
        <v>35</v>
      </c>
      <c r="J667" s="69" t="s">
        <v>24</v>
      </c>
    </row>
    <row r="668" spans="1:10" ht="12.75" customHeight="1">
      <c r="A668" s="69" t="s">
        <v>821</v>
      </c>
      <c r="B668" s="69" t="s">
        <v>864</v>
      </c>
      <c r="C668" s="69" t="s">
        <v>865</v>
      </c>
      <c r="D668" s="69" t="s">
        <v>36</v>
      </c>
      <c r="E668" s="71">
        <v>40386</v>
      </c>
      <c r="F668" s="71">
        <v>40388</v>
      </c>
      <c r="G668" s="69">
        <v>3</v>
      </c>
      <c r="H668" s="69" t="s">
        <v>12</v>
      </c>
      <c r="I668" s="69" t="s">
        <v>35</v>
      </c>
      <c r="J668" s="69" t="s">
        <v>24</v>
      </c>
    </row>
    <row r="669" spans="1:10" ht="12.75" customHeight="1">
      <c r="A669" s="69" t="s">
        <v>821</v>
      </c>
      <c r="B669" s="69" t="s">
        <v>864</v>
      </c>
      <c r="C669" s="69" t="s">
        <v>865</v>
      </c>
      <c r="D669" s="69" t="s">
        <v>36</v>
      </c>
      <c r="E669" s="71">
        <v>40415</v>
      </c>
      <c r="F669" s="71">
        <v>40416</v>
      </c>
      <c r="G669" s="69">
        <v>2</v>
      </c>
      <c r="H669" s="69" t="s">
        <v>12</v>
      </c>
      <c r="I669" s="69" t="s">
        <v>35</v>
      </c>
      <c r="J669" s="69" t="s">
        <v>24</v>
      </c>
    </row>
    <row r="670" spans="1:10" ht="12.75" customHeight="1">
      <c r="A670" s="69" t="s">
        <v>821</v>
      </c>
      <c r="B670" s="69" t="s">
        <v>864</v>
      </c>
      <c r="C670" s="69" t="s">
        <v>865</v>
      </c>
      <c r="D670" s="69" t="s">
        <v>36</v>
      </c>
      <c r="E670" s="71">
        <v>40436</v>
      </c>
      <c r="F670" s="71">
        <v>40443</v>
      </c>
      <c r="G670" s="69">
        <v>8</v>
      </c>
      <c r="H670" s="69" t="s">
        <v>12</v>
      </c>
      <c r="I670" s="69" t="s">
        <v>35</v>
      </c>
      <c r="J670" s="69" t="s">
        <v>24</v>
      </c>
    </row>
    <row r="671" spans="1:10" ht="12.75" customHeight="1">
      <c r="A671" s="69" t="s">
        <v>821</v>
      </c>
      <c r="B671" s="69" t="s">
        <v>864</v>
      </c>
      <c r="C671" s="69" t="s">
        <v>865</v>
      </c>
      <c r="D671" s="69" t="s">
        <v>36</v>
      </c>
      <c r="E671" s="71">
        <v>40450</v>
      </c>
      <c r="F671" s="71">
        <v>40452</v>
      </c>
      <c r="G671" s="69">
        <v>3</v>
      </c>
      <c r="H671" s="69" t="s">
        <v>12</v>
      </c>
      <c r="I671" s="69" t="s">
        <v>35</v>
      </c>
      <c r="J671" s="69" t="s">
        <v>24</v>
      </c>
    </row>
    <row r="672" spans="1:10" ht="12.75" customHeight="1">
      <c r="A672" s="69" t="s">
        <v>821</v>
      </c>
      <c r="B672" s="69" t="s">
        <v>864</v>
      </c>
      <c r="C672" s="69" t="s">
        <v>865</v>
      </c>
      <c r="D672" s="69" t="s">
        <v>36</v>
      </c>
      <c r="E672" s="71">
        <v>40478</v>
      </c>
      <c r="F672" s="71">
        <v>40543</v>
      </c>
      <c r="G672" s="69">
        <v>65</v>
      </c>
      <c r="H672" s="69" t="s">
        <v>12</v>
      </c>
      <c r="I672" s="69" t="s">
        <v>1058</v>
      </c>
      <c r="J672" s="69" t="s">
        <v>24</v>
      </c>
    </row>
    <row r="673" spans="1:10" ht="12.75" customHeight="1">
      <c r="A673" s="69" t="s">
        <v>821</v>
      </c>
      <c r="B673" s="69" t="s">
        <v>875</v>
      </c>
      <c r="C673" s="69" t="s">
        <v>876</v>
      </c>
      <c r="D673" s="69" t="s">
        <v>36</v>
      </c>
      <c r="E673" s="71">
        <v>40324</v>
      </c>
      <c r="F673" s="71">
        <v>40331</v>
      </c>
      <c r="G673" s="69">
        <v>8</v>
      </c>
      <c r="H673" s="69" t="s">
        <v>12</v>
      </c>
      <c r="I673" s="69" t="s">
        <v>35</v>
      </c>
      <c r="J673" s="69" t="s">
        <v>24</v>
      </c>
    </row>
    <row r="674" spans="1:10" ht="12.75" customHeight="1">
      <c r="A674" s="69" t="s">
        <v>821</v>
      </c>
      <c r="B674" s="69" t="s">
        <v>875</v>
      </c>
      <c r="C674" s="69" t="s">
        <v>876</v>
      </c>
      <c r="D674" s="69" t="s">
        <v>36</v>
      </c>
      <c r="E674" s="71">
        <v>40379</v>
      </c>
      <c r="F674" s="71">
        <v>40382</v>
      </c>
      <c r="G674" s="69">
        <v>4</v>
      </c>
      <c r="H674" s="69" t="s">
        <v>12</v>
      </c>
      <c r="I674" s="69" t="s">
        <v>35</v>
      </c>
      <c r="J674" s="69" t="s">
        <v>24</v>
      </c>
    </row>
    <row r="675" spans="1:10" ht="12.75" customHeight="1">
      <c r="A675" s="69" t="s">
        <v>821</v>
      </c>
      <c r="B675" s="69" t="s">
        <v>875</v>
      </c>
      <c r="C675" s="69" t="s">
        <v>876</v>
      </c>
      <c r="D675" s="69" t="s">
        <v>36</v>
      </c>
      <c r="E675" s="71">
        <v>40450</v>
      </c>
      <c r="F675" s="71">
        <v>40452</v>
      </c>
      <c r="G675" s="69">
        <v>3</v>
      </c>
      <c r="H675" s="69" t="s">
        <v>12</v>
      </c>
      <c r="I675" s="69" t="s">
        <v>35</v>
      </c>
      <c r="J675" s="69" t="s">
        <v>24</v>
      </c>
    </row>
    <row r="676" spans="1:10" ht="12.75" customHeight="1">
      <c r="A676" s="69" t="s">
        <v>821</v>
      </c>
      <c r="B676" s="69" t="s">
        <v>875</v>
      </c>
      <c r="C676" s="69" t="s">
        <v>876</v>
      </c>
      <c r="D676" s="69" t="s">
        <v>36</v>
      </c>
      <c r="E676" s="71">
        <v>40478</v>
      </c>
      <c r="F676" s="71">
        <v>40480</v>
      </c>
      <c r="G676" s="69">
        <v>3</v>
      </c>
      <c r="H676" s="69" t="s">
        <v>12</v>
      </c>
      <c r="I676" s="69" t="s">
        <v>35</v>
      </c>
      <c r="J676" s="69" t="s">
        <v>24</v>
      </c>
    </row>
    <row r="677" spans="1:10" ht="12.75" customHeight="1">
      <c r="A677" s="69" t="s">
        <v>821</v>
      </c>
      <c r="B677" s="69" t="s">
        <v>879</v>
      </c>
      <c r="C677" s="69" t="s">
        <v>880</v>
      </c>
      <c r="D677" s="69" t="s">
        <v>36</v>
      </c>
      <c r="E677" s="71">
        <v>40274</v>
      </c>
      <c r="F677" s="71">
        <v>40277</v>
      </c>
      <c r="G677" s="69">
        <v>4</v>
      </c>
      <c r="H677" s="69" t="s">
        <v>12</v>
      </c>
      <c r="I677" s="69" t="s">
        <v>35</v>
      </c>
      <c r="J677" s="69" t="s">
        <v>24</v>
      </c>
    </row>
    <row r="678" spans="1:10" ht="12.75" customHeight="1">
      <c r="A678" s="69" t="s">
        <v>821</v>
      </c>
      <c r="B678" s="69" t="s">
        <v>879</v>
      </c>
      <c r="C678" s="69" t="s">
        <v>880</v>
      </c>
      <c r="D678" s="69" t="s">
        <v>36</v>
      </c>
      <c r="E678" s="71">
        <v>40379</v>
      </c>
      <c r="F678" s="71">
        <v>40382</v>
      </c>
      <c r="G678" s="69">
        <v>4</v>
      </c>
      <c r="H678" s="69" t="s">
        <v>12</v>
      </c>
      <c r="I678" s="69" t="s">
        <v>35</v>
      </c>
      <c r="J678" s="69" t="s">
        <v>24</v>
      </c>
    </row>
    <row r="679" spans="1:10" ht="12.75" customHeight="1">
      <c r="A679" s="69" t="s">
        <v>821</v>
      </c>
      <c r="B679" s="69" t="s">
        <v>879</v>
      </c>
      <c r="C679" s="69" t="s">
        <v>880</v>
      </c>
      <c r="D679" s="69" t="s">
        <v>36</v>
      </c>
      <c r="E679" s="71">
        <v>40478</v>
      </c>
      <c r="F679" s="71">
        <v>40480</v>
      </c>
      <c r="G679" s="69">
        <v>3</v>
      </c>
      <c r="H679" s="69" t="s">
        <v>12</v>
      </c>
      <c r="I679" s="69" t="s">
        <v>35</v>
      </c>
      <c r="J679" s="69" t="s">
        <v>24</v>
      </c>
    </row>
    <row r="680" spans="1:10" ht="12.75" customHeight="1">
      <c r="A680" s="69" t="s">
        <v>821</v>
      </c>
      <c r="B680" s="69" t="s">
        <v>883</v>
      </c>
      <c r="C680" s="69" t="s">
        <v>884</v>
      </c>
      <c r="D680" s="69" t="s">
        <v>36</v>
      </c>
      <c r="E680" s="71">
        <v>40324</v>
      </c>
      <c r="F680" s="71">
        <v>40331</v>
      </c>
      <c r="G680" s="69">
        <v>8</v>
      </c>
      <c r="H680" s="69" t="s">
        <v>12</v>
      </c>
      <c r="I680" s="69" t="s">
        <v>35</v>
      </c>
      <c r="J680" s="69" t="s">
        <v>24</v>
      </c>
    </row>
    <row r="681" spans="1:10" ht="12.75" customHeight="1">
      <c r="A681" s="70" t="s">
        <v>821</v>
      </c>
      <c r="B681" s="70" t="s">
        <v>883</v>
      </c>
      <c r="C681" s="70" t="s">
        <v>884</v>
      </c>
      <c r="D681" s="70" t="s">
        <v>36</v>
      </c>
      <c r="E681" s="165">
        <v>40450</v>
      </c>
      <c r="F681" s="165">
        <v>40452</v>
      </c>
      <c r="G681" s="70">
        <v>3</v>
      </c>
      <c r="H681" s="70" t="s">
        <v>12</v>
      </c>
      <c r="I681" s="70" t="s">
        <v>35</v>
      </c>
      <c r="J681" s="70" t="s">
        <v>24</v>
      </c>
    </row>
    <row r="682" spans="1:10" ht="12.75" customHeight="1">
      <c r="A682" s="32"/>
      <c r="B682" s="59">
        <f>SUM(IF(FREQUENCY(MATCH(B623:B681,B623:B681,0),MATCH(B623:B681,B623:B681,0))&gt;0,1))</f>
        <v>15</v>
      </c>
      <c r="C682" s="33"/>
      <c r="D682" s="28">
        <f>COUNTA(D623:D681)</f>
        <v>59</v>
      </c>
      <c r="E682" s="28"/>
      <c r="F682" s="28"/>
      <c r="G682" s="28">
        <f>SUM(G623:G681)</f>
        <v>531</v>
      </c>
      <c r="H682" s="32"/>
      <c r="I682" s="32"/>
      <c r="J682" s="32"/>
    </row>
    <row r="683" spans="1:10" ht="12.75" customHeight="1">
      <c r="A683" s="32"/>
      <c r="B683" s="59"/>
      <c r="C683" s="33"/>
      <c r="D683" s="28"/>
      <c r="E683" s="28"/>
      <c r="F683" s="28"/>
      <c r="G683" s="28"/>
      <c r="H683" s="32"/>
      <c r="I683" s="32"/>
      <c r="J683" s="32"/>
    </row>
    <row r="684" spans="1:10" ht="12.75" customHeight="1">
      <c r="A684" s="69" t="s">
        <v>889</v>
      </c>
      <c r="B684" s="69" t="s">
        <v>892</v>
      </c>
      <c r="C684" s="69" t="s">
        <v>893</v>
      </c>
      <c r="D684" s="69" t="s">
        <v>36</v>
      </c>
      <c r="E684" s="71">
        <v>40346</v>
      </c>
      <c r="F684" s="71">
        <v>40354</v>
      </c>
      <c r="G684" s="69">
        <v>9</v>
      </c>
      <c r="H684" s="69" t="s">
        <v>12</v>
      </c>
      <c r="I684" s="69" t="s">
        <v>1036</v>
      </c>
      <c r="J684" s="69" t="s">
        <v>24</v>
      </c>
    </row>
    <row r="685" spans="1:10" ht="12.75" customHeight="1">
      <c r="A685" s="69" t="s">
        <v>889</v>
      </c>
      <c r="B685" s="69" t="s">
        <v>892</v>
      </c>
      <c r="C685" s="69" t="s">
        <v>893</v>
      </c>
      <c r="D685" s="69" t="s">
        <v>36</v>
      </c>
      <c r="E685" s="71">
        <v>40358</v>
      </c>
      <c r="F685" s="71">
        <v>40359</v>
      </c>
      <c r="G685" s="69">
        <v>2</v>
      </c>
      <c r="H685" s="69" t="s">
        <v>12</v>
      </c>
      <c r="I685" s="69" t="s">
        <v>1036</v>
      </c>
      <c r="J685" s="69" t="s">
        <v>24</v>
      </c>
    </row>
    <row r="686" spans="1:10" ht="12.75" customHeight="1">
      <c r="A686" s="69" t="s">
        <v>889</v>
      </c>
      <c r="B686" s="69" t="s">
        <v>892</v>
      </c>
      <c r="C686" s="69" t="s">
        <v>893</v>
      </c>
      <c r="D686" s="69" t="s">
        <v>36</v>
      </c>
      <c r="E686" s="71">
        <v>40366</v>
      </c>
      <c r="F686" s="71">
        <v>40367</v>
      </c>
      <c r="G686" s="69">
        <v>2</v>
      </c>
      <c r="H686" s="69" t="s">
        <v>12</v>
      </c>
      <c r="I686" s="69" t="s">
        <v>1036</v>
      </c>
      <c r="J686" s="69" t="s">
        <v>24</v>
      </c>
    </row>
    <row r="687" spans="1:10" ht="12.75" customHeight="1">
      <c r="A687" s="69" t="s">
        <v>889</v>
      </c>
      <c r="B687" s="69" t="s">
        <v>892</v>
      </c>
      <c r="C687" s="69" t="s">
        <v>893</v>
      </c>
      <c r="D687" s="69" t="s">
        <v>36</v>
      </c>
      <c r="E687" s="71">
        <v>40450</v>
      </c>
      <c r="F687" s="71">
        <v>40451</v>
      </c>
      <c r="G687" s="69">
        <v>2</v>
      </c>
      <c r="H687" s="69" t="s">
        <v>12</v>
      </c>
      <c r="I687" s="69" t="s">
        <v>1036</v>
      </c>
      <c r="J687" s="69" t="s">
        <v>24</v>
      </c>
    </row>
    <row r="688" spans="1:10" ht="12.75" customHeight="1">
      <c r="A688" s="69" t="s">
        <v>889</v>
      </c>
      <c r="B688" s="69" t="s">
        <v>892</v>
      </c>
      <c r="C688" s="69" t="s">
        <v>893</v>
      </c>
      <c r="D688" s="69" t="s">
        <v>36</v>
      </c>
      <c r="E688" s="71">
        <v>40533</v>
      </c>
      <c r="F688" s="71">
        <v>40543</v>
      </c>
      <c r="G688" s="69">
        <v>10</v>
      </c>
      <c r="H688" s="69" t="s">
        <v>12</v>
      </c>
      <c r="I688" s="69" t="s">
        <v>12</v>
      </c>
      <c r="J688" s="69" t="s">
        <v>24</v>
      </c>
    </row>
    <row r="689" spans="1:10" ht="12.75" customHeight="1">
      <c r="A689" s="69" t="s">
        <v>889</v>
      </c>
      <c r="B689" s="69" t="s">
        <v>896</v>
      </c>
      <c r="C689" s="69" t="s">
        <v>897</v>
      </c>
      <c r="D689" s="69" t="s">
        <v>36</v>
      </c>
      <c r="E689" s="71">
        <v>40332</v>
      </c>
      <c r="F689" s="71">
        <v>40482</v>
      </c>
      <c r="G689" s="69">
        <v>151</v>
      </c>
      <c r="H689" s="69" t="s">
        <v>12</v>
      </c>
      <c r="I689" s="69" t="s">
        <v>1036</v>
      </c>
      <c r="J689" s="69" t="s">
        <v>24</v>
      </c>
    </row>
    <row r="690" spans="1:10" ht="12.75" customHeight="1">
      <c r="A690" s="69" t="s">
        <v>889</v>
      </c>
      <c r="B690" s="69" t="s">
        <v>903</v>
      </c>
      <c r="C690" s="69" t="s">
        <v>904</v>
      </c>
      <c r="D690" s="69" t="s">
        <v>36</v>
      </c>
      <c r="E690" s="71">
        <v>40366</v>
      </c>
      <c r="F690" s="71">
        <v>40367</v>
      </c>
      <c r="G690" s="69">
        <v>2</v>
      </c>
      <c r="H690" s="69" t="s">
        <v>12</v>
      </c>
      <c r="I690" s="69" t="s">
        <v>35</v>
      </c>
      <c r="J690" s="69" t="s">
        <v>24</v>
      </c>
    </row>
    <row r="691" spans="1:10" ht="12.75" customHeight="1">
      <c r="A691" s="69" t="s">
        <v>889</v>
      </c>
      <c r="B691" s="69" t="s">
        <v>903</v>
      </c>
      <c r="C691" s="69" t="s">
        <v>904</v>
      </c>
      <c r="D691" s="69" t="s">
        <v>36</v>
      </c>
      <c r="E691" s="71">
        <v>40533</v>
      </c>
      <c r="F691" s="71">
        <v>40543</v>
      </c>
      <c r="G691" s="69">
        <v>10</v>
      </c>
      <c r="H691" s="69" t="s">
        <v>12</v>
      </c>
      <c r="I691" s="69" t="s">
        <v>35</v>
      </c>
      <c r="J691" s="69" t="s">
        <v>24</v>
      </c>
    </row>
    <row r="692" spans="1:10" ht="12.75" customHeight="1">
      <c r="A692" s="69" t="s">
        <v>889</v>
      </c>
      <c r="B692" s="69" t="s">
        <v>905</v>
      </c>
      <c r="C692" s="69" t="s">
        <v>906</v>
      </c>
      <c r="D692" s="69" t="s">
        <v>36</v>
      </c>
      <c r="E692" s="71">
        <v>40533</v>
      </c>
      <c r="F692" s="71">
        <v>40543</v>
      </c>
      <c r="G692" s="69">
        <v>10</v>
      </c>
      <c r="H692" s="69" t="s">
        <v>12</v>
      </c>
      <c r="I692" s="69" t="s">
        <v>12</v>
      </c>
      <c r="J692" s="69" t="s">
        <v>24</v>
      </c>
    </row>
    <row r="693" spans="1:10" ht="12.75" customHeight="1">
      <c r="A693" s="69" t="s">
        <v>889</v>
      </c>
      <c r="B693" s="69" t="s">
        <v>915</v>
      </c>
      <c r="C693" s="69" t="s">
        <v>916</v>
      </c>
      <c r="D693" s="69" t="s">
        <v>36</v>
      </c>
      <c r="E693" s="71">
        <v>40533</v>
      </c>
      <c r="F693" s="71">
        <v>40543</v>
      </c>
      <c r="G693" s="69">
        <v>10</v>
      </c>
      <c r="H693" s="69" t="s">
        <v>12</v>
      </c>
      <c r="I693" s="69" t="s">
        <v>12</v>
      </c>
      <c r="J693" s="69" t="s">
        <v>24</v>
      </c>
    </row>
    <row r="694" spans="1:10" ht="12.75" customHeight="1">
      <c r="A694" s="70" t="s">
        <v>889</v>
      </c>
      <c r="B694" s="70" t="s">
        <v>935</v>
      </c>
      <c r="C694" s="70" t="s">
        <v>936</v>
      </c>
      <c r="D694" s="70" t="s">
        <v>36</v>
      </c>
      <c r="E694" s="165">
        <v>40483</v>
      </c>
      <c r="F694" s="165">
        <v>40491</v>
      </c>
      <c r="G694" s="70">
        <v>9</v>
      </c>
      <c r="H694" s="70" t="s">
        <v>12</v>
      </c>
      <c r="I694" s="70" t="s">
        <v>1036</v>
      </c>
      <c r="J694" s="70" t="s">
        <v>24</v>
      </c>
    </row>
    <row r="695" spans="1:10" ht="12.75" customHeight="1">
      <c r="A695" s="32"/>
      <c r="B695" s="59">
        <f>SUM(IF(FREQUENCY(MATCH(B684:B694,B684:B694,0),MATCH(B684:B694,B684:B694,0))&gt;0,1))</f>
        <v>6</v>
      </c>
      <c r="C695" s="33"/>
      <c r="D695" s="28">
        <f>COUNTA(D684:D694)</f>
        <v>11</v>
      </c>
      <c r="E695" s="28"/>
      <c r="F695" s="28"/>
      <c r="G695" s="28">
        <f>SUM(G684:G694)</f>
        <v>217</v>
      </c>
      <c r="H695" s="32"/>
      <c r="I695" s="32"/>
      <c r="J695" s="32"/>
    </row>
    <row r="696" spans="1:10" ht="12.75" customHeight="1">
      <c r="A696" s="32"/>
      <c r="B696" s="59"/>
      <c r="C696" s="33"/>
      <c r="D696" s="28"/>
      <c r="E696" s="28"/>
      <c r="F696" s="28"/>
      <c r="G696" s="28"/>
      <c r="H696" s="32"/>
      <c r="I696" s="32"/>
      <c r="J696" s="32"/>
    </row>
    <row r="697" spans="1:10" ht="12.75" customHeight="1">
      <c r="A697" s="69" t="s">
        <v>945</v>
      </c>
      <c r="B697" s="180" t="s">
        <v>946</v>
      </c>
      <c r="C697" s="180" t="s">
        <v>947</v>
      </c>
      <c r="D697" s="180" t="s">
        <v>36</v>
      </c>
      <c r="E697" s="184">
        <v>40205</v>
      </c>
      <c r="F697" s="184">
        <v>40396</v>
      </c>
      <c r="G697" s="180">
        <v>192</v>
      </c>
      <c r="H697" s="180" t="s">
        <v>12</v>
      </c>
      <c r="I697" s="180" t="s">
        <v>1052</v>
      </c>
      <c r="J697" s="180" t="s">
        <v>24</v>
      </c>
    </row>
    <row r="698" spans="1:10" ht="12.75" customHeight="1">
      <c r="A698" s="70" t="s">
        <v>945</v>
      </c>
      <c r="B698" s="182" t="s">
        <v>956</v>
      </c>
      <c r="C698" s="182" t="s">
        <v>957</v>
      </c>
      <c r="D698" s="182" t="s">
        <v>36</v>
      </c>
      <c r="E698" s="183">
        <v>40219</v>
      </c>
      <c r="F698" s="183">
        <v>40248</v>
      </c>
      <c r="G698" s="182">
        <v>30</v>
      </c>
      <c r="H698" s="182" t="s">
        <v>12</v>
      </c>
      <c r="I698" s="182" t="s">
        <v>35</v>
      </c>
      <c r="J698" s="182" t="s">
        <v>24</v>
      </c>
    </row>
    <row r="699" spans="1:10" ht="12.75" customHeight="1">
      <c r="A699" s="32"/>
      <c r="B699" s="59">
        <f>SUM(IF(FREQUENCY(MATCH(B697:B698,B697:B698,0),MATCH(B697:B698,B697:B698,0))&gt;0,1))</f>
        <v>2</v>
      </c>
      <c r="C699" s="33"/>
      <c r="D699" s="28">
        <f>COUNTA(D697:D698)</f>
        <v>2</v>
      </c>
      <c r="E699" s="28"/>
      <c r="F699" s="28"/>
      <c r="G699" s="28">
        <f>SUM(G697:G698)</f>
        <v>222</v>
      </c>
      <c r="H699" s="32"/>
      <c r="I699" s="32"/>
      <c r="J699" s="32"/>
    </row>
    <row r="700" spans="1:10" ht="12.75" customHeight="1">
      <c r="A700" s="32"/>
      <c r="B700" s="59"/>
      <c r="C700" s="33"/>
      <c r="D700" s="28"/>
      <c r="E700" s="28"/>
      <c r="F700" s="28"/>
      <c r="G700" s="28"/>
      <c r="H700" s="32"/>
      <c r="I700" s="32"/>
      <c r="J700" s="32"/>
    </row>
    <row r="701" spans="1:10" ht="12.75" customHeight="1">
      <c r="A701" s="69" t="s">
        <v>960</v>
      </c>
      <c r="B701" s="69" t="s">
        <v>969</v>
      </c>
      <c r="C701" s="69" t="s">
        <v>970</v>
      </c>
      <c r="D701" s="69" t="s">
        <v>36</v>
      </c>
      <c r="E701" s="71">
        <v>40267</v>
      </c>
      <c r="F701" s="71">
        <v>40268</v>
      </c>
      <c r="G701" s="69">
        <v>2</v>
      </c>
      <c r="H701" s="69" t="s">
        <v>12</v>
      </c>
      <c r="I701" s="69" t="s">
        <v>1036</v>
      </c>
      <c r="J701" s="69" t="s">
        <v>24</v>
      </c>
    </row>
    <row r="702" spans="1:10" ht="12.75" customHeight="1">
      <c r="A702" s="69" t="s">
        <v>960</v>
      </c>
      <c r="B702" s="69" t="s">
        <v>973</v>
      </c>
      <c r="C702" s="69" t="s">
        <v>974</v>
      </c>
      <c r="D702" s="69" t="s">
        <v>36</v>
      </c>
      <c r="E702" s="71">
        <v>40331</v>
      </c>
      <c r="F702" s="71">
        <v>40338</v>
      </c>
      <c r="G702" s="69">
        <v>8</v>
      </c>
      <c r="H702" s="69" t="s">
        <v>12</v>
      </c>
      <c r="I702" s="69" t="s">
        <v>35</v>
      </c>
      <c r="J702" s="69" t="s">
        <v>24</v>
      </c>
    </row>
    <row r="703" spans="1:10" ht="12.75" customHeight="1">
      <c r="A703" s="69" t="s">
        <v>960</v>
      </c>
      <c r="B703" s="69" t="s">
        <v>973</v>
      </c>
      <c r="C703" s="69" t="s">
        <v>974</v>
      </c>
      <c r="D703" s="69" t="s">
        <v>36</v>
      </c>
      <c r="E703" s="71">
        <v>40484</v>
      </c>
      <c r="F703" s="71">
        <v>40491</v>
      </c>
      <c r="G703" s="69">
        <v>8</v>
      </c>
      <c r="H703" s="69" t="s">
        <v>12</v>
      </c>
      <c r="I703" s="69" t="s">
        <v>1034</v>
      </c>
      <c r="J703" s="69" t="s">
        <v>24</v>
      </c>
    </row>
    <row r="704" spans="1:10" ht="12.75" customHeight="1">
      <c r="A704" s="69" t="s">
        <v>960</v>
      </c>
      <c r="B704" s="69" t="s">
        <v>975</v>
      </c>
      <c r="C704" s="69" t="s">
        <v>976</v>
      </c>
      <c r="D704" s="69" t="s">
        <v>36</v>
      </c>
      <c r="E704" s="71">
        <v>40401</v>
      </c>
      <c r="F704" s="71">
        <v>40402</v>
      </c>
      <c r="G704" s="69">
        <v>2</v>
      </c>
      <c r="H704" s="69" t="s">
        <v>12</v>
      </c>
      <c r="I704" s="69" t="s">
        <v>35</v>
      </c>
      <c r="J704" s="69" t="s">
        <v>24</v>
      </c>
    </row>
    <row r="705" spans="1:10" ht="12.75" customHeight="1">
      <c r="A705" s="69" t="s">
        <v>960</v>
      </c>
      <c r="B705" s="69" t="s">
        <v>975</v>
      </c>
      <c r="C705" s="69" t="s">
        <v>976</v>
      </c>
      <c r="D705" s="69" t="s">
        <v>36</v>
      </c>
      <c r="E705" s="71">
        <v>40512</v>
      </c>
      <c r="F705" s="71">
        <v>40526</v>
      </c>
      <c r="G705" s="69">
        <v>15</v>
      </c>
      <c r="H705" s="69" t="s">
        <v>12</v>
      </c>
      <c r="I705" s="69" t="s">
        <v>35</v>
      </c>
      <c r="J705" s="69" t="s">
        <v>24</v>
      </c>
    </row>
    <row r="706" spans="1:10" ht="12.75" customHeight="1">
      <c r="A706" s="69" t="s">
        <v>960</v>
      </c>
      <c r="B706" s="69" t="s">
        <v>981</v>
      </c>
      <c r="C706" s="69" t="s">
        <v>982</v>
      </c>
      <c r="D706" s="69" t="s">
        <v>36</v>
      </c>
      <c r="E706" s="71">
        <v>40414</v>
      </c>
      <c r="F706" s="71">
        <v>40415</v>
      </c>
      <c r="G706" s="69">
        <v>2</v>
      </c>
      <c r="H706" s="69" t="s">
        <v>12</v>
      </c>
      <c r="I706" s="69" t="s">
        <v>1036</v>
      </c>
      <c r="J706" s="69" t="s">
        <v>24</v>
      </c>
    </row>
    <row r="707" spans="1:10" ht="12.75" customHeight="1">
      <c r="A707" s="69" t="s">
        <v>960</v>
      </c>
      <c r="B707" s="69" t="s">
        <v>981</v>
      </c>
      <c r="C707" s="69" t="s">
        <v>982</v>
      </c>
      <c r="D707" s="69" t="s">
        <v>36</v>
      </c>
      <c r="E707" s="71">
        <v>40449</v>
      </c>
      <c r="F707" s="71">
        <v>40450</v>
      </c>
      <c r="G707" s="69">
        <v>2</v>
      </c>
      <c r="H707" s="69" t="s">
        <v>12</v>
      </c>
      <c r="I707" s="69" t="s">
        <v>35</v>
      </c>
      <c r="J707" s="69" t="s">
        <v>24</v>
      </c>
    </row>
    <row r="708" spans="1:10" ht="12.75" customHeight="1">
      <c r="A708" s="69" t="s">
        <v>960</v>
      </c>
      <c r="B708" s="69" t="s">
        <v>981</v>
      </c>
      <c r="C708" s="69" t="s">
        <v>982</v>
      </c>
      <c r="D708" s="69" t="s">
        <v>36</v>
      </c>
      <c r="E708" s="71">
        <v>40477</v>
      </c>
      <c r="F708" s="71">
        <v>40478</v>
      </c>
      <c r="G708" s="69">
        <v>2</v>
      </c>
      <c r="H708" s="69" t="s">
        <v>12</v>
      </c>
      <c r="I708" s="69" t="s">
        <v>35</v>
      </c>
      <c r="J708" s="69" t="s">
        <v>24</v>
      </c>
    </row>
    <row r="709" spans="1:10" ht="12.75" customHeight="1">
      <c r="A709" s="69" t="s">
        <v>960</v>
      </c>
      <c r="B709" s="69" t="s">
        <v>987</v>
      </c>
      <c r="C709" s="69" t="s">
        <v>988</v>
      </c>
      <c r="D709" s="69" t="s">
        <v>36</v>
      </c>
      <c r="E709" s="71">
        <v>40267</v>
      </c>
      <c r="F709" s="71">
        <v>40268</v>
      </c>
      <c r="G709" s="69">
        <v>2</v>
      </c>
      <c r="H709" s="69" t="s">
        <v>12</v>
      </c>
      <c r="I709" s="69" t="s">
        <v>35</v>
      </c>
      <c r="J709" s="69" t="s">
        <v>24</v>
      </c>
    </row>
    <row r="710" spans="1:10" ht="12.75" customHeight="1">
      <c r="A710" s="69" t="s">
        <v>960</v>
      </c>
      <c r="B710" s="69" t="s">
        <v>989</v>
      </c>
      <c r="C710" s="69" t="s">
        <v>990</v>
      </c>
      <c r="D710" s="69" t="s">
        <v>36</v>
      </c>
      <c r="E710" s="71">
        <v>40204</v>
      </c>
      <c r="F710" s="71">
        <v>40211</v>
      </c>
      <c r="G710" s="69">
        <v>8</v>
      </c>
      <c r="H710" s="69" t="s">
        <v>12</v>
      </c>
      <c r="I710" s="69" t="s">
        <v>1045</v>
      </c>
      <c r="J710" s="69" t="s">
        <v>24</v>
      </c>
    </row>
    <row r="711" spans="1:10" ht="12.75" customHeight="1">
      <c r="A711" s="69" t="s">
        <v>960</v>
      </c>
      <c r="B711" s="69" t="s">
        <v>989</v>
      </c>
      <c r="C711" s="69" t="s">
        <v>990</v>
      </c>
      <c r="D711" s="69" t="s">
        <v>36</v>
      </c>
      <c r="E711" s="71">
        <v>40478</v>
      </c>
      <c r="F711" s="71">
        <v>40483</v>
      </c>
      <c r="G711" s="69">
        <v>6</v>
      </c>
      <c r="H711" s="69" t="s">
        <v>12</v>
      </c>
      <c r="I711" s="69" t="s">
        <v>35</v>
      </c>
      <c r="J711" s="69" t="s">
        <v>24</v>
      </c>
    </row>
    <row r="712" spans="1:10" ht="12.75" customHeight="1">
      <c r="A712" s="69" t="s">
        <v>960</v>
      </c>
      <c r="B712" s="69" t="s">
        <v>995</v>
      </c>
      <c r="C712" s="69" t="s">
        <v>996</v>
      </c>
      <c r="D712" s="69" t="s">
        <v>36</v>
      </c>
      <c r="E712" s="71">
        <v>40421</v>
      </c>
      <c r="F712" s="71">
        <v>40422</v>
      </c>
      <c r="G712" s="69">
        <v>2</v>
      </c>
      <c r="H712" s="69" t="s">
        <v>12</v>
      </c>
      <c r="I712" s="69" t="s">
        <v>1036</v>
      </c>
      <c r="J712" s="69" t="s">
        <v>24</v>
      </c>
    </row>
    <row r="713" spans="1:10" ht="12.75" customHeight="1">
      <c r="A713" s="69" t="s">
        <v>960</v>
      </c>
      <c r="B713" s="69" t="s">
        <v>995</v>
      </c>
      <c r="C713" s="69" t="s">
        <v>996</v>
      </c>
      <c r="D713" s="69" t="s">
        <v>36</v>
      </c>
      <c r="E713" s="71">
        <v>40449</v>
      </c>
      <c r="F713" s="71">
        <v>40450</v>
      </c>
      <c r="G713" s="69">
        <v>2</v>
      </c>
      <c r="H713" s="69" t="s">
        <v>12</v>
      </c>
      <c r="I713" s="69" t="s">
        <v>35</v>
      </c>
      <c r="J713" s="69" t="s">
        <v>24</v>
      </c>
    </row>
    <row r="714" spans="1:10" ht="12.75" customHeight="1">
      <c r="A714" s="69" t="s">
        <v>960</v>
      </c>
      <c r="B714" s="69" t="s">
        <v>995</v>
      </c>
      <c r="C714" s="69" t="s">
        <v>996</v>
      </c>
      <c r="D714" s="69" t="s">
        <v>36</v>
      </c>
      <c r="E714" s="71">
        <v>40477</v>
      </c>
      <c r="F714" s="71">
        <v>40478</v>
      </c>
      <c r="G714" s="69">
        <v>2</v>
      </c>
      <c r="H714" s="69" t="s">
        <v>12</v>
      </c>
      <c r="I714" s="69" t="s">
        <v>35</v>
      </c>
      <c r="J714" s="69" t="s">
        <v>24</v>
      </c>
    </row>
    <row r="715" spans="1:10" ht="12.75" customHeight="1">
      <c r="A715" s="69" t="s">
        <v>960</v>
      </c>
      <c r="B715" s="69" t="s">
        <v>999</v>
      </c>
      <c r="C715" s="69" t="s">
        <v>1000</v>
      </c>
      <c r="D715" s="69" t="s">
        <v>36</v>
      </c>
      <c r="E715" s="71">
        <v>40478</v>
      </c>
      <c r="F715" s="71">
        <v>40483</v>
      </c>
      <c r="G715" s="69">
        <v>6</v>
      </c>
      <c r="H715" s="69" t="s">
        <v>12</v>
      </c>
      <c r="I715" s="69" t="s">
        <v>35</v>
      </c>
      <c r="J715" s="69" t="s">
        <v>24</v>
      </c>
    </row>
    <row r="716" spans="1:10" ht="12.75" customHeight="1">
      <c r="A716" s="69" t="s">
        <v>960</v>
      </c>
      <c r="B716" s="69" t="s">
        <v>1001</v>
      </c>
      <c r="C716" s="69" t="s">
        <v>1002</v>
      </c>
      <c r="D716" s="69" t="s">
        <v>36</v>
      </c>
      <c r="E716" s="71">
        <v>40477</v>
      </c>
      <c r="F716" s="71">
        <v>40478</v>
      </c>
      <c r="G716" s="69">
        <v>2</v>
      </c>
      <c r="H716" s="69" t="s">
        <v>12</v>
      </c>
      <c r="I716" s="69" t="s">
        <v>35</v>
      </c>
      <c r="J716" s="69" t="s">
        <v>24</v>
      </c>
    </row>
    <row r="717" spans="1:10" ht="12.75" customHeight="1">
      <c r="A717" s="69" t="s">
        <v>960</v>
      </c>
      <c r="B717" s="69" t="s">
        <v>1003</v>
      </c>
      <c r="C717" s="69" t="s">
        <v>878</v>
      </c>
      <c r="D717" s="69" t="s">
        <v>36</v>
      </c>
      <c r="E717" s="71">
        <v>40379</v>
      </c>
      <c r="F717" s="71">
        <v>40380</v>
      </c>
      <c r="G717" s="69">
        <v>2</v>
      </c>
      <c r="H717" s="69" t="s">
        <v>12</v>
      </c>
      <c r="I717" s="69" t="s">
        <v>1034</v>
      </c>
      <c r="J717" s="69" t="s">
        <v>24</v>
      </c>
    </row>
    <row r="718" spans="1:10" ht="12.75" customHeight="1">
      <c r="A718" s="69" t="s">
        <v>960</v>
      </c>
      <c r="B718" s="69" t="s">
        <v>1008</v>
      </c>
      <c r="C718" s="69" t="s">
        <v>1009</v>
      </c>
      <c r="D718" s="69" t="s">
        <v>36</v>
      </c>
      <c r="E718" s="71">
        <v>40316</v>
      </c>
      <c r="F718" s="71">
        <v>40317</v>
      </c>
      <c r="G718" s="69">
        <v>2</v>
      </c>
      <c r="H718" s="69" t="s">
        <v>12</v>
      </c>
      <c r="I718" s="69" t="s">
        <v>1053</v>
      </c>
      <c r="J718" s="69" t="s">
        <v>24</v>
      </c>
    </row>
    <row r="719" spans="1:10" ht="12.75" customHeight="1">
      <c r="A719" s="69" t="s">
        <v>960</v>
      </c>
      <c r="B719" s="69" t="s">
        <v>1008</v>
      </c>
      <c r="C719" s="69" t="s">
        <v>1009</v>
      </c>
      <c r="D719" s="69" t="s">
        <v>36</v>
      </c>
      <c r="E719" s="71">
        <v>40477</v>
      </c>
      <c r="F719" s="71">
        <v>40478</v>
      </c>
      <c r="G719" s="69">
        <v>2</v>
      </c>
      <c r="H719" s="69" t="s">
        <v>12</v>
      </c>
      <c r="I719" s="69" t="s">
        <v>35</v>
      </c>
      <c r="J719" s="69" t="s">
        <v>24</v>
      </c>
    </row>
    <row r="720" spans="1:10" ht="12.75" customHeight="1">
      <c r="A720" s="69" t="s">
        <v>960</v>
      </c>
      <c r="B720" s="69" t="s">
        <v>1008</v>
      </c>
      <c r="C720" s="69" t="s">
        <v>1009</v>
      </c>
      <c r="D720" s="69" t="s">
        <v>36</v>
      </c>
      <c r="E720" s="71">
        <v>40491</v>
      </c>
      <c r="F720" s="71">
        <v>40498</v>
      </c>
      <c r="G720" s="69">
        <v>8</v>
      </c>
      <c r="H720" s="69" t="s">
        <v>12</v>
      </c>
      <c r="I720" s="69" t="s">
        <v>35</v>
      </c>
      <c r="J720" s="69" t="s">
        <v>24</v>
      </c>
    </row>
    <row r="721" spans="1:10" ht="12.75" customHeight="1">
      <c r="A721" s="69" t="s">
        <v>960</v>
      </c>
      <c r="B721" s="69" t="s">
        <v>1008</v>
      </c>
      <c r="C721" s="69" t="s">
        <v>1009</v>
      </c>
      <c r="D721" s="69" t="s">
        <v>36</v>
      </c>
      <c r="E721" s="71">
        <v>40526</v>
      </c>
      <c r="F721" s="71">
        <v>40533</v>
      </c>
      <c r="G721" s="69">
        <v>8</v>
      </c>
      <c r="H721" s="69" t="s">
        <v>12</v>
      </c>
      <c r="I721" s="69" t="s">
        <v>35</v>
      </c>
      <c r="J721" s="69" t="s">
        <v>24</v>
      </c>
    </row>
    <row r="722" spans="1:10" ht="12.75" customHeight="1">
      <c r="A722" s="70" t="s">
        <v>960</v>
      </c>
      <c r="B722" s="70" t="s">
        <v>1014</v>
      </c>
      <c r="C722" s="70" t="s">
        <v>1015</v>
      </c>
      <c r="D722" s="70" t="s">
        <v>36</v>
      </c>
      <c r="E722" s="165">
        <v>40477</v>
      </c>
      <c r="F722" s="165">
        <v>40483</v>
      </c>
      <c r="G722" s="70">
        <v>7</v>
      </c>
      <c r="H722" s="70" t="s">
        <v>12</v>
      </c>
      <c r="I722" s="70" t="s">
        <v>1034</v>
      </c>
      <c r="J722" s="70" t="s">
        <v>24</v>
      </c>
    </row>
    <row r="723" spans="1:10" ht="12.75" customHeight="1">
      <c r="A723" s="32"/>
      <c r="B723" s="59">
        <f>SUM(IF(FREQUENCY(MATCH(B701:B722,B701:B722,0),MATCH(B701:B722,B701:B722,0))&gt;0,1))</f>
        <v>12</v>
      </c>
      <c r="C723" s="33"/>
      <c r="D723" s="28">
        <f>COUNTA(D701:D722)</f>
        <v>22</v>
      </c>
      <c r="E723" s="28"/>
      <c r="F723" s="28"/>
      <c r="G723" s="28">
        <f>SUM(G701:G722)</f>
        <v>100</v>
      </c>
      <c r="H723" s="32"/>
      <c r="I723" s="32"/>
      <c r="J723" s="32"/>
    </row>
    <row r="724" spans="1:10" ht="12.75" customHeight="1">
      <c r="A724" s="32"/>
      <c r="B724" s="59"/>
      <c r="C724" s="33"/>
      <c r="D724" s="28"/>
      <c r="E724" s="28"/>
      <c r="F724" s="28"/>
      <c r="G724" s="28"/>
      <c r="H724" s="32"/>
      <c r="I724" s="32"/>
      <c r="J724" s="32"/>
    </row>
    <row r="725" spans="1:10" ht="12.75" customHeight="1">
      <c r="A725" s="32"/>
      <c r="B725" s="173"/>
      <c r="C725" s="174" t="s">
        <v>1080</v>
      </c>
      <c r="D725" s="28"/>
      <c r="E725" s="28"/>
      <c r="F725" s="28"/>
      <c r="G725" s="28"/>
      <c r="H725" s="32"/>
      <c r="I725" s="32"/>
      <c r="J725" s="32"/>
    </row>
    <row r="726" spans="1:10" ht="12.75" customHeight="1">
      <c r="A726" s="32"/>
      <c r="B726" s="175"/>
      <c r="C726" s="174" t="s">
        <v>1086</v>
      </c>
      <c r="D726" s="28"/>
      <c r="E726" s="28"/>
      <c r="F726" s="28"/>
      <c r="G726" s="28"/>
      <c r="H726" s="32"/>
      <c r="I726" s="32"/>
      <c r="J726" s="32"/>
    </row>
    <row r="727" spans="1:10" ht="12.75" customHeight="1">
      <c r="A727" s="32"/>
      <c r="B727" s="59"/>
      <c r="C727" s="33"/>
      <c r="D727" s="28"/>
      <c r="E727" s="28"/>
      <c r="F727" s="28"/>
      <c r="G727" s="28"/>
      <c r="H727" s="32"/>
      <c r="I727" s="32"/>
      <c r="J727" s="32"/>
    </row>
    <row r="728" spans="1:10" ht="12.75" customHeight="1">
      <c r="A728" s="32"/>
      <c r="B728" s="59"/>
      <c r="C728" s="33"/>
      <c r="D728" s="28"/>
      <c r="E728" s="28"/>
      <c r="F728" s="28"/>
      <c r="G728" s="28"/>
      <c r="H728" s="32"/>
      <c r="I728" s="32"/>
      <c r="J728" s="32"/>
    </row>
    <row r="729" spans="1:10" ht="12.75" customHeight="1">
      <c r="A729" s="32"/>
      <c r="B729" s="101" t="s">
        <v>72</v>
      </c>
      <c r="C729" s="116"/>
      <c r="D729" s="117"/>
      <c r="E729" s="117"/>
      <c r="F729" s="28"/>
      <c r="G729" s="28"/>
      <c r="H729" s="32"/>
      <c r="I729" s="32"/>
      <c r="J729" s="32"/>
    </row>
    <row r="730" spans="1:10" ht="12.75" customHeight="1">
      <c r="A730" s="32"/>
      <c r="B730" s="118"/>
      <c r="C730" s="119" t="s">
        <v>142</v>
      </c>
      <c r="D730" s="100">
        <f>SUM(B11+B22+B39+B283+B306+B311+B466+B492+B536+B557+B621+B682+B695+B699+B723)</f>
        <v>138</v>
      </c>
      <c r="E730" s="117"/>
      <c r="F730" s="28"/>
      <c r="G730" s="28"/>
      <c r="H730" s="32"/>
      <c r="I730" s="32"/>
      <c r="J730" s="32"/>
    </row>
    <row r="731" spans="1:10" ht="12.75" customHeight="1">
      <c r="A731" s="32"/>
      <c r="B731" s="118"/>
      <c r="C731" s="119" t="s">
        <v>143</v>
      </c>
      <c r="D731" s="100">
        <f>SUM(D11+D22+D39+D283+D306+D311+D466+D492+D536+D557+D621+D682+D695+D699+D723)</f>
        <v>682</v>
      </c>
      <c r="E731" s="117"/>
      <c r="F731" s="28"/>
      <c r="G731" s="28"/>
      <c r="H731" s="32"/>
      <c r="I731" s="32"/>
      <c r="J731" s="32"/>
    </row>
    <row r="732" spans="1:10" ht="12.75" customHeight="1">
      <c r="A732" s="32"/>
      <c r="B732" s="118"/>
      <c r="C732" s="119" t="s">
        <v>144</v>
      </c>
      <c r="D732" s="99">
        <f>SUM(G11+G22+G39+G283+G306+G311+G466+G492+G536+G557+G621+G682+G695+G699+G723)</f>
        <v>6262.359722222136</v>
      </c>
      <c r="E732" s="117"/>
      <c r="F732" s="28"/>
      <c r="G732" s="28"/>
      <c r="H732" s="32"/>
      <c r="I732" s="32"/>
      <c r="J732" s="32"/>
    </row>
    <row r="733" spans="1:10" ht="12.75" customHeight="1">
      <c r="A733" s="32"/>
      <c r="B733" s="118"/>
      <c r="C733" s="116"/>
      <c r="D733" s="117"/>
      <c r="E733" s="117"/>
      <c r="F733" s="28"/>
      <c r="G733" s="28"/>
      <c r="H733" s="32"/>
      <c r="I733" s="32"/>
      <c r="J733" s="32"/>
    </row>
    <row r="734" spans="1:10" ht="12.75" customHeight="1">
      <c r="A734" s="32"/>
      <c r="B734" s="106"/>
      <c r="C734" s="120" t="s">
        <v>121</v>
      </c>
      <c r="D734" s="117"/>
      <c r="E734" s="117"/>
      <c r="F734" s="28"/>
      <c r="G734" s="28"/>
      <c r="H734" s="32"/>
      <c r="I734" s="32"/>
      <c r="J734" s="32"/>
    </row>
    <row r="735" spans="1:10" ht="12.75" customHeight="1">
      <c r="A735" s="32"/>
      <c r="B735" s="118"/>
      <c r="C735" s="102"/>
      <c r="D735" s="111" t="s">
        <v>106</v>
      </c>
      <c r="E735" s="111" t="s">
        <v>107</v>
      </c>
      <c r="F735" s="28"/>
      <c r="G735" s="28"/>
      <c r="H735" s="32"/>
      <c r="I735" s="32"/>
      <c r="J735" s="32"/>
    </row>
    <row r="736" spans="1:10" ht="12.75" customHeight="1">
      <c r="A736" s="83"/>
      <c r="B736" s="106"/>
      <c r="C736" s="121" t="s">
        <v>138</v>
      </c>
      <c r="D736" s="102"/>
      <c r="E736" s="102"/>
      <c r="F736" s="29"/>
      <c r="G736" s="84"/>
      <c r="H736" s="32"/>
      <c r="I736" s="32"/>
      <c r="J736" s="52"/>
    </row>
    <row r="737" spans="1:10" ht="12.75" customHeight="1">
      <c r="A737" s="28"/>
      <c r="B737" s="113"/>
      <c r="C737" s="122" t="s">
        <v>103</v>
      </c>
      <c r="D737" s="123">
        <f>COUNTIF(H24:H722, "*ELEV_BACT*")</f>
        <v>5</v>
      </c>
      <c r="E737" s="114">
        <f>D737/D741</f>
        <v>1.2165450121654502E-2</v>
      </c>
      <c r="F737" s="32"/>
      <c r="G737" s="47"/>
      <c r="H737" s="32"/>
      <c r="I737" s="32"/>
      <c r="J737" s="32"/>
    </row>
    <row r="738" spans="1:10" ht="12.75" customHeight="1">
      <c r="A738" s="28"/>
      <c r="B738" s="113"/>
      <c r="C738" s="122" t="s">
        <v>1085</v>
      </c>
      <c r="D738" s="123">
        <f>COUNTIF(H25:H723, "*SEWAGE*")</f>
        <v>9</v>
      </c>
      <c r="E738" s="114">
        <f>D738/D741</f>
        <v>2.1897810218978103E-2</v>
      </c>
      <c r="F738" s="32"/>
      <c r="G738" s="47"/>
      <c r="H738" s="32"/>
      <c r="I738" s="32"/>
      <c r="J738" s="32"/>
    </row>
    <row r="739" spans="1:10" ht="12.75" customHeight="1">
      <c r="A739" s="28"/>
      <c r="B739" s="113"/>
      <c r="C739" s="122" t="s">
        <v>123</v>
      </c>
      <c r="D739" s="123">
        <f>COUNTIF(H24:H722, "*OTHER*")-23</f>
        <v>397</v>
      </c>
      <c r="E739" s="114">
        <f>D739/D741</f>
        <v>0.96593673965936744</v>
      </c>
      <c r="F739" s="32"/>
      <c r="G739" s="47"/>
      <c r="H739" s="32"/>
      <c r="I739" s="32"/>
      <c r="J739" s="32"/>
    </row>
    <row r="740" spans="1:10" ht="12.75" customHeight="1">
      <c r="A740" s="28"/>
      <c r="B740" s="113"/>
      <c r="C740" s="124" t="s">
        <v>104</v>
      </c>
      <c r="D740" s="125">
        <f>COUNTIF(H24:H722, "*RAINFALL*")</f>
        <v>0</v>
      </c>
      <c r="E740" s="115">
        <f>D740/D741</f>
        <v>0</v>
      </c>
      <c r="F740" s="32"/>
      <c r="G740" s="47"/>
      <c r="H740" s="32"/>
      <c r="I740" s="19"/>
      <c r="J740" s="19"/>
    </row>
    <row r="741" spans="1:10" ht="12.75" customHeight="1">
      <c r="B741" s="106"/>
      <c r="C741" s="126"/>
      <c r="D741" s="127">
        <f>SUM(D737:D740)</f>
        <v>411</v>
      </c>
      <c r="E741" s="114">
        <f>SUM(E737:E740)</f>
        <v>1</v>
      </c>
      <c r="F741" s="32"/>
      <c r="H741" s="82"/>
      <c r="I741" s="32"/>
      <c r="J741" s="32"/>
    </row>
    <row r="742" spans="1:10" ht="12.75" customHeight="1">
      <c r="B742" s="106"/>
      <c r="C742" s="121" t="s">
        <v>139</v>
      </c>
      <c r="D742" s="102"/>
      <c r="E742" s="123"/>
      <c r="G742" s="80"/>
      <c r="H742" s="81"/>
      <c r="I742" s="46"/>
      <c r="J742" s="89"/>
    </row>
    <row r="743" spans="1:10" ht="12.75" customHeight="1">
      <c r="B743" s="106"/>
      <c r="C743" s="122" t="s">
        <v>105</v>
      </c>
      <c r="D743" s="123">
        <f>COUNTIF(I24:I722, "*ENTERO*")-17</f>
        <v>295</v>
      </c>
      <c r="E743" s="114">
        <f>D743/D748</f>
        <v>0.54327808471454875</v>
      </c>
      <c r="H743" s="90"/>
      <c r="I743" s="46"/>
      <c r="J743" s="89"/>
    </row>
    <row r="744" spans="1:10" ht="12.75" customHeight="1">
      <c r="B744" s="106"/>
      <c r="C744" s="122" t="s">
        <v>1081</v>
      </c>
      <c r="D744" s="123">
        <f>COUNTIF(I24:I722, "*FECAL_COL*")-2</f>
        <v>116</v>
      </c>
      <c r="E744" s="114">
        <f>D744/D748</f>
        <v>0.21362799263351751</v>
      </c>
      <c r="H744" s="90"/>
      <c r="I744" s="46"/>
      <c r="J744" s="89"/>
    </row>
    <row r="745" spans="1:10" ht="12.75" customHeight="1">
      <c r="B745" s="106"/>
      <c r="C745" s="122" t="s">
        <v>1082</v>
      </c>
      <c r="D745" s="123">
        <f>COUNTIF(I24:I722, "*TOTAL_COL*")-4</f>
        <v>46</v>
      </c>
      <c r="E745" s="114">
        <f>D745/D748</f>
        <v>8.4714548802946599E-2</v>
      </c>
      <c r="H745" s="90"/>
      <c r="I745" s="46"/>
      <c r="J745" s="89"/>
    </row>
    <row r="746" spans="1:10" ht="12.75" customHeight="1">
      <c r="B746" s="106"/>
      <c r="C746" s="122" t="s">
        <v>1083</v>
      </c>
      <c r="D746" s="123">
        <f>COUNTIF(I24:I722, "*RATIO*")-2</f>
        <v>11</v>
      </c>
      <c r="E746" s="114">
        <f>D746/D748</f>
        <v>2.0257826887661142E-2</v>
      </c>
      <c r="H746" s="90"/>
      <c r="I746" s="46"/>
      <c r="J746" s="89"/>
    </row>
    <row r="747" spans="1:10" ht="12.75" customHeight="1">
      <c r="B747" s="106"/>
      <c r="C747" s="122" t="s">
        <v>123</v>
      </c>
      <c r="D747" s="125">
        <f>COUNTIF(I24:I722, "*OTHER*")-5</f>
        <v>75</v>
      </c>
      <c r="E747" s="115">
        <f>D747/D748</f>
        <v>0.13812154696132597</v>
      </c>
      <c r="H747" s="90"/>
      <c r="I747" s="46"/>
      <c r="J747" s="89"/>
    </row>
    <row r="748" spans="1:10" ht="12.75" customHeight="1">
      <c r="B748" s="106"/>
      <c r="C748" s="126"/>
      <c r="D748" s="127">
        <f>SUM(D743:D747)</f>
        <v>543</v>
      </c>
      <c r="E748" s="114">
        <f>SUM(E743:E747)</f>
        <v>0.99999999999999989</v>
      </c>
      <c r="H748" s="82"/>
      <c r="I748" s="32"/>
      <c r="J748" s="46"/>
    </row>
    <row r="749" spans="1:10" ht="12.75" customHeight="1">
      <c r="B749" s="106"/>
      <c r="C749" s="121" t="s">
        <v>140</v>
      </c>
      <c r="D749" s="102"/>
      <c r="E749" s="123"/>
      <c r="H749" s="81"/>
      <c r="I749" s="46"/>
      <c r="J749" s="89"/>
    </row>
    <row r="750" spans="1:10" ht="12.75" customHeight="1">
      <c r="B750" s="106"/>
      <c r="C750" s="122" t="s">
        <v>162</v>
      </c>
      <c r="D750" s="123">
        <f>COUNTIF(J24:J722, "*CSO*")</f>
        <v>6</v>
      </c>
      <c r="E750" s="114">
        <f>D750/D755</f>
        <v>1.4634146341463415E-2</v>
      </c>
      <c r="H750" s="81"/>
      <c r="I750" s="46"/>
      <c r="J750" s="89"/>
    </row>
    <row r="751" spans="1:10" ht="12.75" customHeight="1">
      <c r="B751" s="106"/>
      <c r="C751" s="122" t="s">
        <v>1084</v>
      </c>
      <c r="D751" s="123">
        <f>COUNTIF(J25:J723, "*SSO*")</f>
        <v>10</v>
      </c>
      <c r="E751" s="114">
        <f>D751/D755</f>
        <v>2.4390243902439025E-2</v>
      </c>
      <c r="H751" s="81"/>
      <c r="I751" s="46"/>
      <c r="J751" s="89"/>
    </row>
    <row r="752" spans="1:10" ht="12.75" customHeight="1">
      <c r="B752" s="106"/>
      <c r="C752" s="122" t="s">
        <v>122</v>
      </c>
      <c r="D752" s="123">
        <f>COUNTIF(J24:J722, "*STORM*")-1</f>
        <v>-1</v>
      </c>
      <c r="E752" s="114">
        <f>D752/D755</f>
        <v>-2.4390243902439024E-3</v>
      </c>
      <c r="H752" s="91"/>
      <c r="I752" s="92"/>
      <c r="J752" s="89"/>
    </row>
    <row r="753" spans="2:10" ht="12.75" customHeight="1">
      <c r="B753" s="106"/>
      <c r="C753" s="122" t="s">
        <v>123</v>
      </c>
      <c r="D753" s="123">
        <f>COUNTIF(J24:J722, "*OTHER*")</f>
        <v>1</v>
      </c>
      <c r="E753" s="114">
        <f>D753/D755</f>
        <v>2.4390243902439024E-3</v>
      </c>
      <c r="H753" s="69"/>
      <c r="I753" s="46"/>
      <c r="J753" s="89"/>
    </row>
    <row r="754" spans="2:10" ht="12.75" customHeight="1">
      <c r="B754" s="106"/>
      <c r="C754" s="122" t="s">
        <v>124</v>
      </c>
      <c r="D754" s="125">
        <f>COUNTIF(J24:J722, "*UNKNOWN*")-22</f>
        <v>394</v>
      </c>
      <c r="E754" s="115">
        <f>D754/D755</f>
        <v>0.96097560975609753</v>
      </c>
      <c r="H754" s="69"/>
      <c r="I754" s="46"/>
      <c r="J754" s="89"/>
    </row>
    <row r="755" spans="2:10" ht="12.75" customHeight="1">
      <c r="B755" s="106"/>
      <c r="C755" s="106"/>
      <c r="D755" s="127">
        <f>SUM(D750:D754)</f>
        <v>410</v>
      </c>
      <c r="E755" s="114">
        <f>SUM(E750:E754)</f>
        <v>1</v>
      </c>
      <c r="H755" s="69"/>
      <c r="I755" s="46"/>
      <c r="J755" s="89"/>
    </row>
    <row r="756" spans="2:10" ht="12.75" customHeight="1">
      <c r="H756" s="69"/>
      <c r="I756" s="46"/>
      <c r="J756" s="89"/>
    </row>
    <row r="757" spans="2:10" ht="12.75" customHeight="1">
      <c r="H757" s="69"/>
      <c r="I757" s="46"/>
      <c r="J757" s="89"/>
    </row>
    <row r="758" spans="2:10" ht="12" customHeight="1">
      <c r="H758" s="23"/>
      <c r="I758" s="92"/>
      <c r="J758" s="23"/>
    </row>
  </sheetData>
  <sortState ref="A13:J22">
    <sortCondition ref="E13:E22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California Beach Actions</oddHeader>
    <oddFooter>&amp;R&amp;P of &amp;N</oddFooter>
  </headerFooter>
  <rowBreaks count="2" manualBreakCount="2">
    <brk id="696" max="9" man="1"/>
    <brk id="72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Q183"/>
  <sheetViews>
    <sheetView zoomScaleNormal="100" workbookViewId="0">
      <pane ySplit="2" topLeftCell="A3" activePane="bottomLeft" state="frozen"/>
      <selection activeCell="M67" activeCellId="1" sqref="D74:F74 M67"/>
      <selection pane="bottomLeft"/>
    </sheetView>
  </sheetViews>
  <sheetFormatPr defaultRowHeight="9" customHeight="1"/>
  <cols>
    <col min="1" max="1" width="15.140625" style="5" customWidth="1"/>
    <col min="2" max="2" width="9.140625" style="5"/>
    <col min="3" max="3" width="39.28515625" style="34" customWidth="1"/>
    <col min="4" max="5" width="9.140625" style="6"/>
    <col min="6" max="6" width="0.5703125" style="6" customWidth="1"/>
    <col min="7" max="11" width="9.140625" style="6"/>
    <col min="12" max="16384" width="9.140625" style="5"/>
  </cols>
  <sheetData>
    <row r="1" spans="1:147" s="2" customFormat="1" ht="12" customHeight="1">
      <c r="A1" s="9"/>
      <c r="B1" s="249" t="s">
        <v>26</v>
      </c>
      <c r="C1" s="250"/>
      <c r="D1" s="250"/>
      <c r="E1" s="250"/>
      <c r="F1" s="31"/>
      <c r="G1" s="247" t="s">
        <v>25</v>
      </c>
      <c r="H1" s="248"/>
      <c r="I1" s="248"/>
      <c r="J1" s="248"/>
      <c r="K1" s="248"/>
    </row>
    <row r="2" spans="1:147" s="8" customFormat="1" ht="48" customHeight="1">
      <c r="A2" s="4" t="s">
        <v>13</v>
      </c>
      <c r="B2" s="3" t="s">
        <v>14</v>
      </c>
      <c r="C2" s="3" t="s">
        <v>11</v>
      </c>
      <c r="D2" s="3" t="s">
        <v>3</v>
      </c>
      <c r="E2" s="3" t="s">
        <v>19</v>
      </c>
      <c r="F2" s="31"/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s="7" customFormat="1" ht="12.75" customHeight="1">
      <c r="A3" s="201" t="s">
        <v>1087</v>
      </c>
      <c r="B3" s="70"/>
      <c r="C3" s="201" t="s">
        <v>1088</v>
      </c>
      <c r="D3" s="64">
        <v>4</v>
      </c>
      <c r="E3" s="64">
        <v>14</v>
      </c>
      <c r="F3" s="64"/>
      <c r="G3" s="64">
        <v>2</v>
      </c>
      <c r="H3" s="64">
        <v>1</v>
      </c>
      <c r="I3" s="64">
        <v>0</v>
      </c>
      <c r="J3" s="64">
        <v>1</v>
      </c>
      <c r="K3" s="64"/>
    </row>
    <row r="4" spans="1:147" s="7" customFormat="1" ht="12.75" customHeight="1">
      <c r="A4" s="32"/>
      <c r="B4" s="33">
        <v>1</v>
      </c>
      <c r="C4" s="33"/>
      <c r="D4" s="186">
        <f>SUM(D3:D3)</f>
        <v>4</v>
      </c>
      <c r="E4" s="186">
        <f>SUM(E3:E3)</f>
        <v>14</v>
      </c>
      <c r="F4" s="186"/>
      <c r="G4" s="186">
        <f>SUM(G3:G3)</f>
        <v>2</v>
      </c>
      <c r="H4" s="186">
        <f>SUM(H3:H3)</f>
        <v>1</v>
      </c>
      <c r="I4" s="186">
        <f>SUM(I3:I3)</f>
        <v>0</v>
      </c>
      <c r="J4" s="186">
        <f>SUM(J3:J3)</f>
        <v>1</v>
      </c>
      <c r="K4" s="186">
        <f>SUM(K3:K3)</f>
        <v>0</v>
      </c>
    </row>
    <row r="5" spans="1:147" s="7" customFormat="1" ht="12.75" customHeight="1">
      <c r="A5" s="192"/>
      <c r="B5" s="19"/>
      <c r="C5" s="19"/>
      <c r="D5" s="19"/>
      <c r="E5" s="19"/>
      <c r="F5" s="31"/>
      <c r="G5" s="19"/>
      <c r="H5" s="19"/>
      <c r="I5" s="19"/>
      <c r="J5" s="19"/>
      <c r="K5" s="19"/>
    </row>
    <row r="6" spans="1:147" s="7" customFormat="1" ht="12.75" customHeight="1">
      <c r="A6" s="201" t="s">
        <v>1090</v>
      </c>
      <c r="B6" s="201" t="s">
        <v>1091</v>
      </c>
      <c r="C6" s="201" t="s">
        <v>1092</v>
      </c>
      <c r="D6" s="64">
        <v>8</v>
      </c>
      <c r="E6" s="64">
        <v>48</v>
      </c>
      <c r="F6" s="64"/>
      <c r="G6" s="64">
        <v>1</v>
      </c>
      <c r="H6" s="64">
        <v>4</v>
      </c>
      <c r="I6" s="64">
        <v>1</v>
      </c>
      <c r="J6" s="64">
        <v>2</v>
      </c>
      <c r="K6" s="64"/>
    </row>
    <row r="7" spans="1:147" s="7" customFormat="1" ht="12.75" customHeight="1">
      <c r="A7" s="32"/>
      <c r="B7" s="33">
        <f>COUNTA(B6:B6)</f>
        <v>1</v>
      </c>
      <c r="C7" s="33"/>
      <c r="D7" s="186">
        <f>SUM(D6:D6)</f>
        <v>8</v>
      </c>
      <c r="E7" s="186">
        <f>SUM(E6:E6)</f>
        <v>48</v>
      </c>
      <c r="F7" s="186"/>
      <c r="G7" s="186">
        <f>SUM(G6:G6)</f>
        <v>1</v>
      </c>
      <c r="H7" s="186">
        <f>SUM(H6:H6)</f>
        <v>4</v>
      </c>
      <c r="I7" s="186">
        <f>SUM(I6:I6)</f>
        <v>1</v>
      </c>
      <c r="J7" s="186">
        <f>SUM(J6:J6)</f>
        <v>2</v>
      </c>
      <c r="K7" s="186">
        <f>SUM(K6:K6)</f>
        <v>0</v>
      </c>
    </row>
    <row r="8" spans="1:147" s="7" customFormat="1" ht="12.75" customHeight="1">
      <c r="A8" s="192"/>
      <c r="B8" s="19"/>
      <c r="C8" s="19"/>
      <c r="D8" s="19"/>
      <c r="E8" s="19"/>
      <c r="F8" s="31"/>
      <c r="G8" s="19"/>
      <c r="H8" s="19"/>
      <c r="I8" s="19"/>
      <c r="J8" s="19"/>
      <c r="K8" s="19"/>
    </row>
    <row r="9" spans="1:147" s="7" customFormat="1" ht="12.75" customHeight="1">
      <c r="A9" s="69" t="s">
        <v>189</v>
      </c>
      <c r="B9" s="69" t="s">
        <v>202</v>
      </c>
      <c r="C9" s="69" t="s">
        <v>203</v>
      </c>
      <c r="D9" s="187">
        <v>4</v>
      </c>
      <c r="E9" s="187">
        <v>13</v>
      </c>
      <c r="F9" s="187"/>
      <c r="G9" s="187"/>
      <c r="H9" s="187">
        <v>1</v>
      </c>
      <c r="I9" s="187">
        <v>3</v>
      </c>
      <c r="J9" s="187"/>
      <c r="K9" s="187"/>
    </row>
    <row r="10" spans="1:147" s="7" customFormat="1" ht="12.75" customHeight="1">
      <c r="A10" s="69" t="s">
        <v>189</v>
      </c>
      <c r="B10" s="69" t="s">
        <v>224</v>
      </c>
      <c r="C10" s="69" t="s">
        <v>225</v>
      </c>
      <c r="D10" s="187">
        <v>2</v>
      </c>
      <c r="E10" s="187">
        <v>6</v>
      </c>
      <c r="F10" s="187"/>
      <c r="G10" s="187"/>
      <c r="H10" s="187">
        <v>1</v>
      </c>
      <c r="I10" s="187">
        <v>1</v>
      </c>
      <c r="J10" s="187"/>
      <c r="K10" s="187"/>
    </row>
    <row r="11" spans="1:147" s="7" customFormat="1" ht="12.75" customHeight="1">
      <c r="A11" s="69" t="s">
        <v>189</v>
      </c>
      <c r="B11" s="69" t="s">
        <v>230</v>
      </c>
      <c r="C11" s="69" t="s">
        <v>231</v>
      </c>
      <c r="D11" s="187">
        <v>4</v>
      </c>
      <c r="E11" s="187">
        <v>10</v>
      </c>
      <c r="F11" s="187"/>
      <c r="G11" s="187"/>
      <c r="H11" s="187">
        <v>3</v>
      </c>
      <c r="I11" s="187">
        <v>1</v>
      </c>
      <c r="J11" s="187"/>
      <c r="K11" s="187"/>
    </row>
    <row r="12" spans="1:147" s="7" customFormat="1" ht="12.75" customHeight="1">
      <c r="A12" s="69" t="s">
        <v>189</v>
      </c>
      <c r="B12" s="69" t="s">
        <v>232</v>
      </c>
      <c r="C12" s="69" t="s">
        <v>233</v>
      </c>
      <c r="D12" s="187">
        <v>1</v>
      </c>
      <c r="E12" s="187">
        <v>9</v>
      </c>
      <c r="F12" s="187"/>
      <c r="G12" s="187"/>
      <c r="H12" s="187"/>
      <c r="I12" s="187"/>
      <c r="J12" s="187">
        <v>1</v>
      </c>
      <c r="K12" s="187"/>
    </row>
    <row r="13" spans="1:147" s="7" customFormat="1" ht="12.75" customHeight="1">
      <c r="A13" s="70" t="s">
        <v>189</v>
      </c>
      <c r="B13" s="70" t="s">
        <v>244</v>
      </c>
      <c r="C13" s="70" t="s">
        <v>245</v>
      </c>
      <c r="D13" s="64">
        <v>1</v>
      </c>
      <c r="E13" s="64">
        <v>4</v>
      </c>
      <c r="F13" s="64"/>
      <c r="G13" s="64"/>
      <c r="H13" s="64"/>
      <c r="I13" s="64">
        <v>1</v>
      </c>
      <c r="J13" s="64"/>
      <c r="K13" s="64"/>
    </row>
    <row r="14" spans="1:147" s="7" customFormat="1" ht="12.75" customHeight="1">
      <c r="A14" s="32"/>
      <c r="B14" s="33">
        <f>COUNTA(B9:B13)</f>
        <v>5</v>
      </c>
      <c r="C14" s="33"/>
      <c r="D14" s="186">
        <f>SUM(D9:D13)</f>
        <v>12</v>
      </c>
      <c r="E14" s="186">
        <f>SUM(E9:E13)</f>
        <v>42</v>
      </c>
      <c r="F14" s="186"/>
      <c r="G14" s="186">
        <f>SUM(G9:G13)</f>
        <v>0</v>
      </c>
      <c r="H14" s="186">
        <f>SUM(H9:H13)</f>
        <v>5</v>
      </c>
      <c r="I14" s="186">
        <f>SUM(I9:I13)</f>
        <v>6</v>
      </c>
      <c r="J14" s="186">
        <f>SUM(J9:J13)</f>
        <v>1</v>
      </c>
      <c r="K14" s="186">
        <f>SUM(K9:K13)</f>
        <v>0</v>
      </c>
    </row>
    <row r="15" spans="1:147" s="7" customFormat="1" ht="12.75" customHeight="1">
      <c r="A15" s="192"/>
      <c r="B15" s="19"/>
      <c r="C15" s="19"/>
      <c r="D15" s="19"/>
      <c r="E15" s="19"/>
      <c r="F15" s="31"/>
      <c r="G15" s="19"/>
      <c r="H15" s="19"/>
      <c r="I15" s="19"/>
      <c r="J15" s="19"/>
      <c r="K15" s="19"/>
    </row>
    <row r="16" spans="1:147" ht="12.75" customHeight="1">
      <c r="A16" s="180" t="s">
        <v>246</v>
      </c>
      <c r="B16" s="180" t="s">
        <v>249</v>
      </c>
      <c r="C16" s="180" t="s">
        <v>250</v>
      </c>
      <c r="D16" s="35">
        <v>8</v>
      </c>
      <c r="E16" s="35">
        <v>255</v>
      </c>
      <c r="F16" s="35"/>
      <c r="G16" s="35"/>
      <c r="H16" s="35"/>
      <c r="I16" s="35">
        <v>1</v>
      </c>
      <c r="J16" s="35">
        <v>5</v>
      </c>
      <c r="K16" s="35">
        <v>2</v>
      </c>
    </row>
    <row r="17" spans="1:11" ht="12.75" customHeight="1">
      <c r="A17" s="180" t="s">
        <v>246</v>
      </c>
      <c r="B17" s="180" t="s">
        <v>253</v>
      </c>
      <c r="C17" s="180" t="s">
        <v>254</v>
      </c>
      <c r="D17" s="35">
        <v>2</v>
      </c>
      <c r="E17" s="35">
        <v>35</v>
      </c>
      <c r="F17" s="35"/>
      <c r="G17" s="35"/>
      <c r="H17" s="35"/>
      <c r="I17" s="35"/>
      <c r="J17" s="35">
        <v>2</v>
      </c>
      <c r="K17" s="35"/>
    </row>
    <row r="18" spans="1:11" ht="12.75" customHeight="1">
      <c r="A18" s="180" t="s">
        <v>246</v>
      </c>
      <c r="B18" s="180" t="s">
        <v>259</v>
      </c>
      <c r="C18" s="180" t="s">
        <v>260</v>
      </c>
      <c r="D18" s="35">
        <v>21</v>
      </c>
      <c r="E18" s="35">
        <v>274</v>
      </c>
      <c r="F18" s="35"/>
      <c r="G18" s="35">
        <v>2</v>
      </c>
      <c r="H18" s="35">
        <v>3</v>
      </c>
      <c r="I18" s="35">
        <v>8</v>
      </c>
      <c r="J18" s="35">
        <v>7</v>
      </c>
      <c r="K18" s="35">
        <v>1</v>
      </c>
    </row>
    <row r="19" spans="1:11" ht="12.75" customHeight="1">
      <c r="A19" s="180" t="s">
        <v>246</v>
      </c>
      <c r="B19" s="180" t="s">
        <v>267</v>
      </c>
      <c r="C19" s="180" t="s">
        <v>268</v>
      </c>
      <c r="D19" s="35">
        <v>21</v>
      </c>
      <c r="E19" s="35">
        <v>114</v>
      </c>
      <c r="F19" s="35"/>
      <c r="G19" s="35">
        <v>8</v>
      </c>
      <c r="H19" s="35">
        <v>2</v>
      </c>
      <c r="I19" s="35">
        <v>8</v>
      </c>
      <c r="J19" s="35">
        <v>3</v>
      </c>
      <c r="K19" s="35"/>
    </row>
    <row r="20" spans="1:11" ht="12.75" customHeight="1">
      <c r="A20" s="180" t="s">
        <v>246</v>
      </c>
      <c r="B20" s="180" t="s">
        <v>273</v>
      </c>
      <c r="C20" s="180" t="s">
        <v>274</v>
      </c>
      <c r="D20" s="35">
        <v>3</v>
      </c>
      <c r="E20" s="35">
        <v>42</v>
      </c>
      <c r="F20" s="35"/>
      <c r="G20" s="35"/>
      <c r="H20" s="35"/>
      <c r="I20" s="35">
        <v>1</v>
      </c>
      <c r="J20" s="35">
        <v>2</v>
      </c>
      <c r="K20" s="35"/>
    </row>
    <row r="21" spans="1:11" ht="12.75" customHeight="1">
      <c r="A21" s="180" t="s">
        <v>246</v>
      </c>
      <c r="B21" s="180" t="s">
        <v>277</v>
      </c>
      <c r="C21" s="180" t="s">
        <v>278</v>
      </c>
      <c r="D21" s="35">
        <v>4</v>
      </c>
      <c r="E21" s="35">
        <v>30</v>
      </c>
      <c r="F21" s="35"/>
      <c r="G21" s="35">
        <v>2</v>
      </c>
      <c r="H21" s="35"/>
      <c r="I21" s="35">
        <v>1</v>
      </c>
      <c r="J21" s="35">
        <v>1</v>
      </c>
      <c r="K21" s="35"/>
    </row>
    <row r="22" spans="1:11" ht="12.75" customHeight="1">
      <c r="A22" s="180" t="s">
        <v>246</v>
      </c>
      <c r="B22" s="180" t="s">
        <v>279</v>
      </c>
      <c r="C22" s="180" t="s">
        <v>280</v>
      </c>
      <c r="D22" s="35">
        <v>13</v>
      </c>
      <c r="E22" s="35">
        <v>66</v>
      </c>
      <c r="F22" s="35"/>
      <c r="G22" s="35">
        <v>4</v>
      </c>
      <c r="H22" s="35">
        <v>1</v>
      </c>
      <c r="I22" s="35">
        <v>4</v>
      </c>
      <c r="J22" s="35">
        <v>4</v>
      </c>
      <c r="K22" s="35"/>
    </row>
    <row r="23" spans="1:11" ht="12.75" customHeight="1">
      <c r="A23" s="180" t="s">
        <v>246</v>
      </c>
      <c r="B23" s="180" t="s">
        <v>289</v>
      </c>
      <c r="C23" s="180" t="s">
        <v>290</v>
      </c>
      <c r="D23" s="35">
        <v>2</v>
      </c>
      <c r="E23" s="35">
        <v>21</v>
      </c>
      <c r="F23" s="35"/>
      <c r="G23" s="35"/>
      <c r="H23" s="35"/>
      <c r="I23" s="35">
        <v>1</v>
      </c>
      <c r="J23" s="35">
        <v>1</v>
      </c>
      <c r="K23" s="35"/>
    </row>
    <row r="24" spans="1:11" ht="12.75" customHeight="1">
      <c r="A24" s="180" t="s">
        <v>246</v>
      </c>
      <c r="B24" s="180" t="s">
        <v>291</v>
      </c>
      <c r="C24" s="180" t="s">
        <v>292</v>
      </c>
      <c r="D24" s="35">
        <v>16</v>
      </c>
      <c r="E24" s="35">
        <v>22</v>
      </c>
      <c r="F24" s="35"/>
      <c r="G24" s="35">
        <v>13</v>
      </c>
      <c r="H24" s="35">
        <v>1</v>
      </c>
      <c r="I24" s="35">
        <v>2</v>
      </c>
      <c r="J24" s="35"/>
      <c r="K24" s="35"/>
    </row>
    <row r="25" spans="1:11" ht="12.75" customHeight="1">
      <c r="A25" s="180" t="s">
        <v>246</v>
      </c>
      <c r="B25" s="180" t="s">
        <v>295</v>
      </c>
      <c r="C25" s="180" t="s">
        <v>296</v>
      </c>
      <c r="D25" s="35">
        <v>15</v>
      </c>
      <c r="E25" s="35">
        <v>198</v>
      </c>
      <c r="F25" s="35"/>
      <c r="G25" s="35"/>
      <c r="H25" s="35">
        <v>4</v>
      </c>
      <c r="I25" s="35">
        <v>3</v>
      </c>
      <c r="J25" s="35">
        <v>8</v>
      </c>
      <c r="K25" s="35"/>
    </row>
    <row r="26" spans="1:11" ht="12.75" customHeight="1">
      <c r="A26" s="180" t="s">
        <v>246</v>
      </c>
      <c r="B26" s="180" t="s">
        <v>301</v>
      </c>
      <c r="C26" s="180" t="s">
        <v>302</v>
      </c>
      <c r="D26" s="35">
        <v>6</v>
      </c>
      <c r="E26" s="35">
        <v>64</v>
      </c>
      <c r="F26" s="35"/>
      <c r="G26" s="35">
        <v>1</v>
      </c>
      <c r="H26" s="35"/>
      <c r="I26" s="35">
        <v>2</v>
      </c>
      <c r="J26" s="35">
        <v>3</v>
      </c>
      <c r="K26" s="35"/>
    </row>
    <row r="27" spans="1:11" ht="12.75" customHeight="1">
      <c r="A27" s="180" t="s">
        <v>246</v>
      </c>
      <c r="B27" s="180" t="s">
        <v>303</v>
      </c>
      <c r="C27" s="180" t="s">
        <v>304</v>
      </c>
      <c r="D27" s="35">
        <v>17</v>
      </c>
      <c r="E27" s="35">
        <v>68</v>
      </c>
      <c r="F27" s="35"/>
      <c r="G27" s="35">
        <v>6</v>
      </c>
      <c r="H27" s="35">
        <v>4</v>
      </c>
      <c r="I27" s="35">
        <v>4</v>
      </c>
      <c r="J27" s="35">
        <v>3</v>
      </c>
      <c r="K27" s="35"/>
    </row>
    <row r="28" spans="1:11" ht="12.75" customHeight="1">
      <c r="A28" s="180" t="s">
        <v>246</v>
      </c>
      <c r="B28" s="46" t="s">
        <v>293</v>
      </c>
      <c r="C28" s="46" t="s">
        <v>1094</v>
      </c>
      <c r="D28" s="35">
        <v>2</v>
      </c>
      <c r="E28" s="35">
        <v>12</v>
      </c>
      <c r="F28" s="35"/>
      <c r="G28" s="35">
        <v>1</v>
      </c>
      <c r="H28" s="35"/>
      <c r="I28" s="35"/>
      <c r="J28" s="35">
        <v>1</v>
      </c>
      <c r="K28" s="35"/>
    </row>
    <row r="29" spans="1:11" ht="12.75" customHeight="1">
      <c r="A29" s="180" t="s">
        <v>246</v>
      </c>
      <c r="B29" s="180" t="s">
        <v>315</v>
      </c>
      <c r="C29" s="180" t="s">
        <v>316</v>
      </c>
      <c r="D29" s="35">
        <v>3</v>
      </c>
      <c r="E29" s="35">
        <v>35</v>
      </c>
      <c r="F29" s="35"/>
      <c r="G29" s="35"/>
      <c r="H29" s="35"/>
      <c r="I29" s="35">
        <v>1</v>
      </c>
      <c r="J29" s="35">
        <v>2</v>
      </c>
      <c r="K29" s="35"/>
    </row>
    <row r="30" spans="1:11" ht="12.75" customHeight="1">
      <c r="A30" s="180" t="s">
        <v>246</v>
      </c>
      <c r="B30" s="46" t="s">
        <v>317</v>
      </c>
      <c r="C30" s="46" t="s">
        <v>318</v>
      </c>
      <c r="D30" s="35">
        <v>29</v>
      </c>
      <c r="E30" s="35">
        <v>176</v>
      </c>
      <c r="F30" s="35"/>
      <c r="G30" s="35">
        <v>8</v>
      </c>
      <c r="H30" s="35">
        <v>1</v>
      </c>
      <c r="I30" s="35">
        <v>15</v>
      </c>
      <c r="J30" s="35">
        <v>5</v>
      </c>
      <c r="K30" s="35"/>
    </row>
    <row r="31" spans="1:11" ht="12.75" customHeight="1">
      <c r="A31" s="180" t="s">
        <v>246</v>
      </c>
      <c r="B31" s="180" t="s">
        <v>321</v>
      </c>
      <c r="C31" s="180" t="s">
        <v>322</v>
      </c>
      <c r="D31" s="35">
        <v>1</v>
      </c>
      <c r="E31" s="35">
        <v>2</v>
      </c>
      <c r="F31" s="35"/>
      <c r="G31" s="35"/>
      <c r="H31" s="35">
        <v>1</v>
      </c>
      <c r="I31" s="35"/>
      <c r="J31" s="35"/>
      <c r="K31" s="35"/>
    </row>
    <row r="32" spans="1:11" ht="12.75" customHeight="1">
      <c r="A32" s="180" t="s">
        <v>246</v>
      </c>
      <c r="B32" s="180" t="s">
        <v>323</v>
      </c>
      <c r="C32" s="180" t="s">
        <v>324</v>
      </c>
      <c r="D32" s="35">
        <v>31</v>
      </c>
      <c r="E32" s="35">
        <v>159</v>
      </c>
      <c r="F32" s="35"/>
      <c r="G32" s="35">
        <v>13</v>
      </c>
      <c r="H32" s="35">
        <v>4</v>
      </c>
      <c r="I32" s="35">
        <v>9</v>
      </c>
      <c r="J32" s="35">
        <v>5</v>
      </c>
      <c r="K32" s="35"/>
    </row>
    <row r="33" spans="1:11" ht="12.75" customHeight="1">
      <c r="A33" s="180" t="s">
        <v>246</v>
      </c>
      <c r="B33" s="180" t="s">
        <v>329</v>
      </c>
      <c r="C33" s="180" t="s">
        <v>330</v>
      </c>
      <c r="D33" s="35">
        <v>18</v>
      </c>
      <c r="E33" s="35">
        <v>174</v>
      </c>
      <c r="F33" s="35"/>
      <c r="G33" s="35">
        <v>3</v>
      </c>
      <c r="H33" s="35">
        <v>2</v>
      </c>
      <c r="I33" s="35">
        <v>7</v>
      </c>
      <c r="J33" s="35">
        <v>4</v>
      </c>
      <c r="K33" s="35">
        <v>2</v>
      </c>
    </row>
    <row r="34" spans="1:11" ht="12.75" customHeight="1">
      <c r="A34" s="180" t="s">
        <v>246</v>
      </c>
      <c r="B34" s="180" t="s">
        <v>331</v>
      </c>
      <c r="C34" s="180" t="s">
        <v>332</v>
      </c>
      <c r="D34" s="35">
        <v>11</v>
      </c>
      <c r="E34" s="35">
        <v>338</v>
      </c>
      <c r="F34" s="35"/>
      <c r="G34" s="35">
        <v>3</v>
      </c>
      <c r="H34" s="35"/>
      <c r="I34" s="35">
        <v>5</v>
      </c>
      <c r="J34" s="35">
        <v>2</v>
      </c>
      <c r="K34" s="35">
        <v>1</v>
      </c>
    </row>
    <row r="35" spans="1:11" ht="12.75" customHeight="1">
      <c r="A35" s="180" t="s">
        <v>246</v>
      </c>
      <c r="B35" s="180" t="s">
        <v>335</v>
      </c>
      <c r="C35" s="180" t="s">
        <v>336</v>
      </c>
      <c r="D35" s="35">
        <v>1</v>
      </c>
      <c r="E35" s="35">
        <v>28</v>
      </c>
      <c r="F35" s="35"/>
      <c r="G35" s="35"/>
      <c r="H35" s="35"/>
      <c r="I35" s="35"/>
      <c r="J35" s="35">
        <v>1</v>
      </c>
      <c r="K35" s="35"/>
    </row>
    <row r="36" spans="1:11" ht="12.75" customHeight="1">
      <c r="A36" s="180" t="s">
        <v>246</v>
      </c>
      <c r="B36" s="180" t="s">
        <v>337</v>
      </c>
      <c r="C36" s="180" t="s">
        <v>338</v>
      </c>
      <c r="D36" s="35">
        <v>8</v>
      </c>
      <c r="E36" s="35">
        <v>53</v>
      </c>
      <c r="F36" s="35"/>
      <c r="G36" s="35">
        <v>2</v>
      </c>
      <c r="H36" s="35">
        <v>2</v>
      </c>
      <c r="I36" s="35">
        <v>1</v>
      </c>
      <c r="J36" s="35">
        <v>3</v>
      </c>
      <c r="K36" s="35"/>
    </row>
    <row r="37" spans="1:11" ht="12.75" customHeight="1">
      <c r="A37" s="182" t="s">
        <v>246</v>
      </c>
      <c r="B37" s="182" t="s">
        <v>339</v>
      </c>
      <c r="C37" s="182" t="s">
        <v>340</v>
      </c>
      <c r="D37" s="212">
        <v>10</v>
      </c>
      <c r="E37" s="212">
        <v>214</v>
      </c>
      <c r="F37" s="212"/>
      <c r="G37" s="212"/>
      <c r="H37" s="212"/>
      <c r="I37" s="212">
        <v>2</v>
      </c>
      <c r="J37" s="212">
        <v>6</v>
      </c>
      <c r="K37" s="212">
        <v>2</v>
      </c>
    </row>
    <row r="38" spans="1:11" ht="12.75" customHeight="1">
      <c r="A38" s="32"/>
      <c r="B38" s="33">
        <f>COUNTA(B16:B37)</f>
        <v>22</v>
      </c>
      <c r="C38" s="33"/>
      <c r="D38" s="28">
        <f>SUM(D16:D37)</f>
        <v>242</v>
      </c>
      <c r="E38" s="179">
        <f>SUM(E16:E37)</f>
        <v>2380</v>
      </c>
      <c r="F38" s="35"/>
      <c r="G38" s="28">
        <f>SUM(G16:G37)</f>
        <v>66</v>
      </c>
      <c r="H38" s="28">
        <f>SUM(H16:H37)</f>
        <v>25</v>
      </c>
      <c r="I38" s="28">
        <f>SUM(I16:I37)</f>
        <v>75</v>
      </c>
      <c r="J38" s="28">
        <f>SUM(J16:J37)</f>
        <v>68</v>
      </c>
      <c r="K38" s="28">
        <f>SUM(K16:K37)</f>
        <v>8</v>
      </c>
    </row>
    <row r="39" spans="1:11" ht="12.75" customHeight="1">
      <c r="A39" s="32"/>
      <c r="B39" s="32"/>
      <c r="C39" s="32"/>
      <c r="D39" s="35"/>
      <c r="E39" s="35"/>
      <c r="F39" s="35"/>
      <c r="G39" s="35"/>
      <c r="H39" s="35"/>
      <c r="I39" s="35"/>
      <c r="J39" s="35"/>
      <c r="K39" s="35"/>
    </row>
    <row r="40" spans="1:11" ht="12.75" customHeight="1">
      <c r="A40" s="69" t="s">
        <v>343</v>
      </c>
      <c r="B40" s="69" t="s">
        <v>344</v>
      </c>
      <c r="C40" s="69" t="s">
        <v>345</v>
      </c>
      <c r="D40" s="68">
        <v>1</v>
      </c>
      <c r="E40" s="68">
        <v>8</v>
      </c>
      <c r="F40" s="68"/>
      <c r="G40" s="68"/>
      <c r="H40" s="68"/>
      <c r="I40" s="56"/>
      <c r="J40" s="56">
        <v>1</v>
      </c>
      <c r="K40" s="56"/>
    </row>
    <row r="41" spans="1:11" ht="12.75" customHeight="1">
      <c r="A41" s="69" t="s">
        <v>343</v>
      </c>
      <c r="B41" s="69" t="s">
        <v>348</v>
      </c>
      <c r="C41" s="69" t="s">
        <v>349</v>
      </c>
      <c r="D41" s="68">
        <v>2</v>
      </c>
      <c r="E41" s="68">
        <v>16</v>
      </c>
      <c r="F41" s="68"/>
      <c r="G41" s="68"/>
      <c r="H41" s="68"/>
      <c r="I41" s="68"/>
      <c r="J41" s="68">
        <v>2</v>
      </c>
      <c r="K41" s="68"/>
    </row>
    <row r="42" spans="1:11" ht="12.75" customHeight="1">
      <c r="A42" s="69" t="s">
        <v>343</v>
      </c>
      <c r="B42" s="69" t="s">
        <v>352</v>
      </c>
      <c r="C42" s="69" t="s">
        <v>353</v>
      </c>
      <c r="D42" s="145">
        <v>2</v>
      </c>
      <c r="E42" s="145">
        <v>11</v>
      </c>
      <c r="F42" s="145"/>
      <c r="G42" s="145"/>
      <c r="H42" s="145"/>
      <c r="I42" s="145">
        <v>1</v>
      </c>
      <c r="J42" s="145">
        <v>1</v>
      </c>
      <c r="K42" s="145"/>
    </row>
    <row r="43" spans="1:11" ht="12.75" customHeight="1">
      <c r="A43" s="69" t="s">
        <v>343</v>
      </c>
      <c r="B43" s="69" t="s">
        <v>354</v>
      </c>
      <c r="C43" s="69" t="s">
        <v>355</v>
      </c>
      <c r="D43" s="145">
        <v>1</v>
      </c>
      <c r="E43" s="145">
        <v>8</v>
      </c>
      <c r="F43" s="145"/>
      <c r="G43" s="145"/>
      <c r="H43" s="145"/>
      <c r="I43" s="145"/>
      <c r="J43" s="145">
        <v>1</v>
      </c>
      <c r="K43" s="145"/>
    </row>
    <row r="44" spans="1:11" ht="12.75" customHeight="1">
      <c r="A44" s="69" t="s">
        <v>343</v>
      </c>
      <c r="B44" s="69" t="s">
        <v>362</v>
      </c>
      <c r="C44" s="69" t="s">
        <v>363</v>
      </c>
      <c r="D44" s="145">
        <v>1</v>
      </c>
      <c r="E44" s="145">
        <v>8</v>
      </c>
      <c r="F44" s="145"/>
      <c r="G44" s="145"/>
      <c r="H44" s="145"/>
      <c r="I44" s="145"/>
      <c r="J44" s="145">
        <v>1</v>
      </c>
      <c r="K44" s="137"/>
    </row>
    <row r="45" spans="1:11" ht="12.75" customHeight="1">
      <c r="A45" s="69" t="s">
        <v>343</v>
      </c>
      <c r="B45" s="69" t="s">
        <v>364</v>
      </c>
      <c r="C45" s="69" t="s">
        <v>365</v>
      </c>
      <c r="D45" s="68">
        <v>3</v>
      </c>
      <c r="E45" s="68">
        <v>24</v>
      </c>
      <c r="F45" s="68"/>
      <c r="G45" s="68"/>
      <c r="H45" s="68"/>
      <c r="I45" s="68"/>
      <c r="J45" s="68">
        <v>3</v>
      </c>
      <c r="K45" s="68"/>
    </row>
    <row r="46" spans="1:11" ht="12.75" customHeight="1">
      <c r="A46" s="69" t="s">
        <v>343</v>
      </c>
      <c r="B46" s="69" t="s">
        <v>374</v>
      </c>
      <c r="C46" s="69" t="s">
        <v>375</v>
      </c>
      <c r="D46" s="68">
        <v>5</v>
      </c>
      <c r="E46" s="68">
        <v>45</v>
      </c>
      <c r="F46" s="68"/>
      <c r="G46" s="68"/>
      <c r="H46" s="68"/>
      <c r="I46" s="68">
        <v>1</v>
      </c>
      <c r="J46" s="68">
        <v>4</v>
      </c>
      <c r="K46" s="68"/>
    </row>
    <row r="47" spans="1:11" ht="12.75" customHeight="1">
      <c r="A47" s="69" t="s">
        <v>343</v>
      </c>
      <c r="B47" s="69" t="s">
        <v>376</v>
      </c>
      <c r="C47" s="69" t="s">
        <v>377</v>
      </c>
      <c r="D47" s="145">
        <v>2</v>
      </c>
      <c r="E47" s="145">
        <v>16</v>
      </c>
      <c r="F47" s="145"/>
      <c r="G47" s="145"/>
      <c r="H47" s="145"/>
      <c r="I47" s="145"/>
      <c r="J47" s="145">
        <v>2</v>
      </c>
      <c r="K47" s="68"/>
    </row>
    <row r="48" spans="1:11" ht="12.75" customHeight="1">
      <c r="A48" s="69" t="s">
        <v>343</v>
      </c>
      <c r="B48" s="69" t="s">
        <v>392</v>
      </c>
      <c r="C48" s="69" t="s">
        <v>393</v>
      </c>
      <c r="D48" s="145">
        <v>3</v>
      </c>
      <c r="E48" s="145">
        <v>24</v>
      </c>
      <c r="F48" s="145"/>
      <c r="G48" s="145"/>
      <c r="H48" s="145"/>
      <c r="I48" s="145"/>
      <c r="J48" s="145">
        <v>3</v>
      </c>
      <c r="K48" s="68"/>
    </row>
    <row r="49" spans="1:15" ht="12.75" customHeight="1">
      <c r="A49" s="70" t="s">
        <v>343</v>
      </c>
      <c r="B49" s="70" t="s">
        <v>394</v>
      </c>
      <c r="C49" s="70" t="s">
        <v>395</v>
      </c>
      <c r="D49" s="64">
        <v>1</v>
      </c>
      <c r="E49" s="64">
        <v>8</v>
      </c>
      <c r="F49" s="64"/>
      <c r="G49" s="64"/>
      <c r="H49" s="64"/>
      <c r="I49" s="64"/>
      <c r="J49" s="64">
        <v>1</v>
      </c>
      <c r="K49" s="64"/>
    </row>
    <row r="50" spans="1:15" ht="12.75" customHeight="1">
      <c r="A50" s="32"/>
      <c r="B50" s="33">
        <f>COUNTA(B40:B49)</f>
        <v>10</v>
      </c>
      <c r="C50" s="33"/>
      <c r="D50" s="28">
        <f>SUM(D40:D49)</f>
        <v>21</v>
      </c>
      <c r="E50" s="28">
        <f>SUM(E40:E49)</f>
        <v>168</v>
      </c>
      <c r="F50" s="35"/>
      <c r="G50" s="28">
        <f>SUM(G40:G49)</f>
        <v>0</v>
      </c>
      <c r="H50" s="28">
        <f>SUM(H40:H49)</f>
        <v>0</v>
      </c>
      <c r="I50" s="28">
        <f>SUM(I40:I49)</f>
        <v>2</v>
      </c>
      <c r="J50" s="28">
        <f>SUM(J40:J49)</f>
        <v>19</v>
      </c>
      <c r="K50" s="28">
        <f>SUM(K40:K49)</f>
        <v>0</v>
      </c>
    </row>
    <row r="51" spans="1:15" ht="12.75" customHeight="1">
      <c r="A51" s="32"/>
      <c r="B51" s="33"/>
      <c r="C51" s="33"/>
      <c r="D51" s="28"/>
      <c r="E51" s="28"/>
      <c r="F51" s="35"/>
      <c r="G51" s="28"/>
      <c r="H51" s="28"/>
      <c r="I51" s="28"/>
      <c r="J51" s="28"/>
      <c r="K51" s="28"/>
    </row>
    <row r="52" spans="1:15" ht="12.75" customHeight="1">
      <c r="A52" s="69" t="s">
        <v>443</v>
      </c>
      <c r="B52" s="180" t="s">
        <v>462</v>
      </c>
      <c r="C52" s="180" t="s">
        <v>463</v>
      </c>
      <c r="D52" s="176">
        <v>1</v>
      </c>
      <c r="E52" s="176">
        <v>41</v>
      </c>
      <c r="F52" s="176"/>
      <c r="G52" s="176"/>
      <c r="H52" s="176"/>
      <c r="I52" s="176"/>
      <c r="J52" s="176"/>
      <c r="K52" s="176">
        <v>1</v>
      </c>
    </row>
    <row r="53" spans="1:15" ht="12.75" customHeight="1">
      <c r="A53" s="69" t="s">
        <v>443</v>
      </c>
      <c r="B53" s="180" t="s">
        <v>482</v>
      </c>
      <c r="C53" s="180" t="s">
        <v>483</v>
      </c>
      <c r="D53" s="176">
        <v>1</v>
      </c>
      <c r="E53" s="176">
        <v>80</v>
      </c>
      <c r="F53" s="176"/>
      <c r="G53" s="176"/>
      <c r="H53" s="176"/>
      <c r="I53" s="176"/>
      <c r="J53" s="176"/>
      <c r="K53" s="176">
        <v>1</v>
      </c>
    </row>
    <row r="54" spans="1:15" ht="12.75" customHeight="1">
      <c r="A54" s="70" t="s">
        <v>443</v>
      </c>
      <c r="B54" s="182" t="s">
        <v>490</v>
      </c>
      <c r="C54" s="182" t="s">
        <v>491</v>
      </c>
      <c r="D54" s="64">
        <v>1</v>
      </c>
      <c r="E54" s="64">
        <v>48</v>
      </c>
      <c r="F54" s="64"/>
      <c r="G54" s="64"/>
      <c r="H54" s="64"/>
      <c r="I54" s="64"/>
      <c r="J54" s="64">
        <v>1</v>
      </c>
      <c r="K54" s="64"/>
    </row>
    <row r="55" spans="1:15" ht="12.75" customHeight="1">
      <c r="A55" s="32"/>
      <c r="B55" s="33">
        <f>COUNTA(B52:B54)</f>
        <v>3</v>
      </c>
      <c r="C55" s="33"/>
      <c r="D55" s="28">
        <f>SUM(D52:D54)</f>
        <v>3</v>
      </c>
      <c r="E55" s="28">
        <f>SUM(E52:E54)</f>
        <v>169</v>
      </c>
      <c r="F55" s="35"/>
      <c r="G55" s="28">
        <f>SUM(G52:G54)</f>
        <v>0</v>
      </c>
      <c r="H55" s="28">
        <f>SUM(H52:H54)</f>
        <v>0</v>
      </c>
      <c r="I55" s="28">
        <f>SUM(I52:I54)</f>
        <v>0</v>
      </c>
      <c r="J55" s="28">
        <f>SUM(J52:J54)</f>
        <v>1</v>
      </c>
      <c r="K55" s="28">
        <f>SUM(K52:K54)</f>
        <v>2</v>
      </c>
      <c r="N55" s="69"/>
      <c r="O55" s="69"/>
    </row>
    <row r="56" spans="1:15" ht="12.75" customHeight="1">
      <c r="A56" s="32"/>
      <c r="B56" s="33"/>
      <c r="C56" s="33"/>
      <c r="D56" s="28"/>
      <c r="E56" s="28"/>
      <c r="F56" s="35"/>
      <c r="G56" s="28"/>
      <c r="H56" s="28"/>
      <c r="I56" s="28"/>
      <c r="J56" s="28"/>
      <c r="K56" s="28"/>
      <c r="N56" s="69"/>
      <c r="O56" s="69"/>
    </row>
    <row r="57" spans="1:15" ht="12.75" customHeight="1">
      <c r="A57" s="69" t="s">
        <v>494</v>
      </c>
      <c r="B57" s="69" t="s">
        <v>497</v>
      </c>
      <c r="C57" s="69" t="s">
        <v>498</v>
      </c>
      <c r="D57" s="137">
        <v>2</v>
      </c>
      <c r="E57" s="137">
        <v>2</v>
      </c>
      <c r="F57" s="137"/>
      <c r="G57" s="137">
        <v>2</v>
      </c>
      <c r="H57" s="137"/>
      <c r="I57" s="137"/>
      <c r="J57" s="137"/>
      <c r="K57" s="137"/>
      <c r="N57" s="69"/>
      <c r="O57" s="69"/>
    </row>
    <row r="58" spans="1:15" ht="12.75" customHeight="1">
      <c r="A58" s="69" t="s">
        <v>494</v>
      </c>
      <c r="B58" s="69" t="s">
        <v>499</v>
      </c>
      <c r="C58" s="69" t="s">
        <v>500</v>
      </c>
      <c r="D58" s="138">
        <v>3</v>
      </c>
      <c r="E58" s="138">
        <v>43</v>
      </c>
      <c r="F58" s="138"/>
      <c r="G58" s="138"/>
      <c r="H58" s="138">
        <v>1</v>
      </c>
      <c r="I58" s="138"/>
      <c r="J58" s="145">
        <v>2</v>
      </c>
      <c r="K58" s="138"/>
      <c r="N58" s="69"/>
      <c r="O58" s="69"/>
    </row>
    <row r="59" spans="1:15" ht="12.75" customHeight="1">
      <c r="A59" s="69" t="s">
        <v>494</v>
      </c>
      <c r="B59" s="69" t="s">
        <v>501</v>
      </c>
      <c r="C59" s="69" t="s">
        <v>502</v>
      </c>
      <c r="D59" s="138">
        <v>4</v>
      </c>
      <c r="E59" s="138">
        <v>19</v>
      </c>
      <c r="F59" s="138"/>
      <c r="G59" s="138">
        <v>1</v>
      </c>
      <c r="H59" s="138">
        <v>2</v>
      </c>
      <c r="I59" s="138"/>
      <c r="J59" s="138">
        <v>1</v>
      </c>
      <c r="K59" s="138"/>
      <c r="N59" s="69"/>
      <c r="O59" s="69"/>
    </row>
    <row r="60" spans="1:15" ht="12.75" customHeight="1">
      <c r="A60" s="69" t="s">
        <v>494</v>
      </c>
      <c r="B60" s="69" t="s">
        <v>503</v>
      </c>
      <c r="C60" s="69" t="s">
        <v>504</v>
      </c>
      <c r="D60" s="138">
        <v>2</v>
      </c>
      <c r="E60" s="138">
        <v>3</v>
      </c>
      <c r="F60" s="138"/>
      <c r="G60" s="138">
        <v>1</v>
      </c>
      <c r="H60" s="138">
        <v>1</v>
      </c>
      <c r="I60" s="138"/>
      <c r="J60" s="138"/>
      <c r="K60" s="138"/>
      <c r="N60" s="69"/>
      <c r="O60" s="69"/>
    </row>
    <row r="61" spans="1:15" ht="12.75" customHeight="1">
      <c r="A61" s="69" t="s">
        <v>494</v>
      </c>
      <c r="B61" s="69" t="s">
        <v>507</v>
      </c>
      <c r="C61" s="69" t="s">
        <v>508</v>
      </c>
      <c r="D61" s="138">
        <v>11</v>
      </c>
      <c r="E61" s="138">
        <v>75</v>
      </c>
      <c r="F61" s="138"/>
      <c r="G61" s="138">
        <v>3</v>
      </c>
      <c r="H61" s="138">
        <v>4</v>
      </c>
      <c r="I61" s="138">
        <v>1</v>
      </c>
      <c r="J61" s="138">
        <v>2</v>
      </c>
      <c r="K61" s="138">
        <v>1</v>
      </c>
      <c r="N61" s="69"/>
      <c r="O61" s="69"/>
    </row>
    <row r="62" spans="1:15" ht="12.75" customHeight="1">
      <c r="A62" s="69" t="s">
        <v>494</v>
      </c>
      <c r="B62" s="69" t="s">
        <v>509</v>
      </c>
      <c r="C62" s="69" t="s">
        <v>510</v>
      </c>
      <c r="D62" s="138">
        <v>29</v>
      </c>
      <c r="E62" s="138">
        <v>264</v>
      </c>
      <c r="F62" s="138"/>
      <c r="G62" s="138">
        <v>5</v>
      </c>
      <c r="H62" s="138">
        <v>7</v>
      </c>
      <c r="I62" s="138">
        <v>7</v>
      </c>
      <c r="J62" s="138">
        <v>9</v>
      </c>
      <c r="K62" s="138">
        <v>1</v>
      </c>
      <c r="N62" s="69"/>
      <c r="O62" s="69"/>
    </row>
    <row r="63" spans="1:15" ht="12.75" customHeight="1">
      <c r="A63" s="69" t="s">
        <v>494</v>
      </c>
      <c r="B63" s="69" t="s">
        <v>513</v>
      </c>
      <c r="C63" s="69" t="s">
        <v>514</v>
      </c>
      <c r="D63" s="138">
        <v>7</v>
      </c>
      <c r="E63" s="138">
        <v>23</v>
      </c>
      <c r="F63" s="138"/>
      <c r="G63" s="138">
        <v>4</v>
      </c>
      <c r="H63" s="138">
        <v>1</v>
      </c>
      <c r="I63" s="138">
        <v>1</v>
      </c>
      <c r="J63" s="138">
        <v>1</v>
      </c>
      <c r="K63" s="138"/>
      <c r="N63" s="69"/>
      <c r="O63" s="69"/>
    </row>
    <row r="64" spans="1:15" ht="12.75" customHeight="1">
      <c r="A64" s="69" t="s">
        <v>494</v>
      </c>
      <c r="B64" s="69" t="s">
        <v>515</v>
      </c>
      <c r="C64" s="69" t="s">
        <v>516</v>
      </c>
      <c r="D64" s="138">
        <v>4</v>
      </c>
      <c r="E64" s="138">
        <v>6</v>
      </c>
      <c r="F64" s="138"/>
      <c r="G64" s="138">
        <v>2</v>
      </c>
      <c r="H64" s="138">
        <v>2</v>
      </c>
      <c r="I64" s="138"/>
      <c r="J64" s="138"/>
      <c r="K64" s="138"/>
      <c r="N64" s="69"/>
      <c r="O64" s="69"/>
    </row>
    <row r="65" spans="1:15" ht="12.75" customHeight="1">
      <c r="A65" s="69" t="s">
        <v>494</v>
      </c>
      <c r="B65" s="69" t="s">
        <v>517</v>
      </c>
      <c r="C65" s="69" t="s">
        <v>518</v>
      </c>
      <c r="D65" s="138">
        <v>23</v>
      </c>
      <c r="E65" s="138">
        <v>35</v>
      </c>
      <c r="F65" s="138"/>
      <c r="G65" s="138">
        <v>16</v>
      </c>
      <c r="H65" s="138">
        <v>3</v>
      </c>
      <c r="I65" s="138">
        <v>4</v>
      </c>
      <c r="J65" s="138"/>
      <c r="K65" s="138"/>
      <c r="N65" s="69"/>
      <c r="O65" s="69"/>
    </row>
    <row r="66" spans="1:15" ht="12.75" customHeight="1">
      <c r="A66" s="69" t="s">
        <v>494</v>
      </c>
      <c r="B66" s="69" t="s">
        <v>519</v>
      </c>
      <c r="C66" s="69" t="s">
        <v>520</v>
      </c>
      <c r="D66" s="138">
        <v>8</v>
      </c>
      <c r="E66" s="138">
        <v>21</v>
      </c>
      <c r="F66" s="138"/>
      <c r="G66" s="138">
        <v>3</v>
      </c>
      <c r="H66" s="138">
        <v>2</v>
      </c>
      <c r="I66" s="138">
        <v>2</v>
      </c>
      <c r="J66" s="138">
        <v>1</v>
      </c>
      <c r="K66" s="138"/>
      <c r="N66" s="69"/>
      <c r="O66" s="69"/>
    </row>
    <row r="67" spans="1:15" ht="12.75" customHeight="1">
      <c r="A67" s="69" t="s">
        <v>494</v>
      </c>
      <c r="B67" s="69" t="s">
        <v>521</v>
      </c>
      <c r="C67" s="69" t="s">
        <v>522</v>
      </c>
      <c r="D67" s="138">
        <v>4</v>
      </c>
      <c r="E67" s="138">
        <v>7</v>
      </c>
      <c r="F67" s="138"/>
      <c r="G67" s="138">
        <v>1</v>
      </c>
      <c r="H67" s="138">
        <v>3</v>
      </c>
      <c r="I67" s="138"/>
      <c r="J67" s="138"/>
      <c r="K67" s="138"/>
      <c r="N67" s="69"/>
      <c r="O67" s="69"/>
    </row>
    <row r="68" spans="1:15" ht="12.75" customHeight="1">
      <c r="A68" s="69" t="s">
        <v>494</v>
      </c>
      <c r="B68" s="69" t="s">
        <v>523</v>
      </c>
      <c r="C68" s="69" t="s">
        <v>524</v>
      </c>
      <c r="D68" s="138">
        <v>15</v>
      </c>
      <c r="E68" s="138">
        <v>99</v>
      </c>
      <c r="F68" s="138"/>
      <c r="G68" s="138">
        <v>2</v>
      </c>
      <c r="H68" s="138">
        <v>7</v>
      </c>
      <c r="I68" s="138">
        <v>2</v>
      </c>
      <c r="J68" s="138">
        <v>3</v>
      </c>
      <c r="K68" s="138">
        <v>1</v>
      </c>
      <c r="N68" s="69"/>
      <c r="O68" s="69"/>
    </row>
    <row r="69" spans="1:15" ht="12.75" customHeight="1">
      <c r="A69" s="69" t="s">
        <v>494</v>
      </c>
      <c r="B69" s="69" t="s">
        <v>525</v>
      </c>
      <c r="C69" s="69" t="s">
        <v>526</v>
      </c>
      <c r="D69" s="138">
        <v>17</v>
      </c>
      <c r="E69" s="138">
        <v>28</v>
      </c>
      <c r="F69" s="138"/>
      <c r="G69" s="138">
        <v>14</v>
      </c>
      <c r="H69" s="138"/>
      <c r="I69" s="138">
        <v>2</v>
      </c>
      <c r="J69" s="138">
        <v>1</v>
      </c>
      <c r="K69" s="138"/>
      <c r="N69" s="69"/>
      <c r="O69" s="69"/>
    </row>
    <row r="70" spans="1:15" ht="12.75" customHeight="1">
      <c r="A70" s="69" t="s">
        <v>494</v>
      </c>
      <c r="B70" s="69" t="s">
        <v>529</v>
      </c>
      <c r="C70" s="69" t="s">
        <v>530</v>
      </c>
      <c r="D70" s="138">
        <v>13</v>
      </c>
      <c r="E70" s="138">
        <v>211</v>
      </c>
      <c r="F70" s="138"/>
      <c r="G70" s="138">
        <v>2</v>
      </c>
      <c r="H70" s="138">
        <v>2</v>
      </c>
      <c r="I70" s="138">
        <v>4</v>
      </c>
      <c r="J70" s="138">
        <v>3</v>
      </c>
      <c r="K70" s="138">
        <v>2</v>
      </c>
      <c r="N70" s="69"/>
      <c r="O70" s="69"/>
    </row>
    <row r="71" spans="1:15" ht="12.75" customHeight="1">
      <c r="A71" s="69" t="s">
        <v>494</v>
      </c>
      <c r="B71" s="69" t="s">
        <v>533</v>
      </c>
      <c r="C71" s="69" t="s">
        <v>534</v>
      </c>
      <c r="D71" s="138">
        <v>1</v>
      </c>
      <c r="E71" s="138">
        <v>2</v>
      </c>
      <c r="F71" s="138"/>
      <c r="G71" s="138"/>
      <c r="H71" s="138">
        <v>1</v>
      </c>
      <c r="I71" s="138"/>
      <c r="J71" s="138"/>
      <c r="K71" s="138"/>
      <c r="N71" s="69"/>
      <c r="O71" s="69"/>
    </row>
    <row r="72" spans="1:15" ht="12.75" customHeight="1">
      <c r="A72" s="69" t="s">
        <v>494</v>
      </c>
      <c r="B72" s="69" t="s">
        <v>537</v>
      </c>
      <c r="C72" s="69" t="s">
        <v>538</v>
      </c>
      <c r="D72" s="138">
        <v>5</v>
      </c>
      <c r="E72" s="138">
        <v>22</v>
      </c>
      <c r="F72" s="138"/>
      <c r="G72" s="138"/>
      <c r="H72" s="138">
        <v>2</v>
      </c>
      <c r="I72" s="138">
        <v>2</v>
      </c>
      <c r="J72" s="138">
        <v>1</v>
      </c>
      <c r="K72" s="138"/>
      <c r="N72" s="69"/>
      <c r="O72" s="69"/>
    </row>
    <row r="73" spans="1:15" ht="12.75" customHeight="1">
      <c r="A73" s="70" t="s">
        <v>494</v>
      </c>
      <c r="B73" s="70" t="s">
        <v>539</v>
      </c>
      <c r="C73" s="70" t="s">
        <v>540</v>
      </c>
      <c r="D73" s="64">
        <v>3</v>
      </c>
      <c r="E73" s="64">
        <v>7</v>
      </c>
      <c r="F73" s="64"/>
      <c r="G73" s="64"/>
      <c r="H73" s="64"/>
      <c r="I73" s="64">
        <v>2</v>
      </c>
      <c r="J73" s="64">
        <v>1</v>
      </c>
      <c r="K73" s="64"/>
      <c r="N73" s="69"/>
      <c r="O73" s="69"/>
    </row>
    <row r="74" spans="1:15" ht="12.75" customHeight="1">
      <c r="A74" s="32"/>
      <c r="B74" s="33">
        <f>COUNTA(B57:B73)</f>
        <v>17</v>
      </c>
      <c r="C74" s="33"/>
      <c r="D74" s="28">
        <f>SUM(D57:D73)</f>
        <v>151</v>
      </c>
      <c r="E74" s="28">
        <f>SUM(E57:E73)</f>
        <v>867</v>
      </c>
      <c r="F74" s="35"/>
      <c r="G74" s="28">
        <f>SUM(G57:G73)</f>
        <v>56</v>
      </c>
      <c r="H74" s="28">
        <f>SUM(H57:H73)</f>
        <v>38</v>
      </c>
      <c r="I74" s="28">
        <f>SUM(I57:I73)</f>
        <v>27</v>
      </c>
      <c r="J74" s="28">
        <f>SUM(J57:J73)</f>
        <v>25</v>
      </c>
      <c r="K74" s="28">
        <f>SUM(K57:K73)</f>
        <v>5</v>
      </c>
    </row>
    <row r="75" spans="1:15" ht="12.75" customHeight="1">
      <c r="A75" s="32"/>
      <c r="B75" s="33"/>
      <c r="C75" s="33"/>
      <c r="D75" s="28"/>
      <c r="E75" s="28"/>
      <c r="F75" s="35"/>
      <c r="G75" s="28"/>
      <c r="H75" s="28"/>
      <c r="I75" s="28"/>
      <c r="J75" s="28"/>
      <c r="K75" s="28"/>
    </row>
    <row r="76" spans="1:15" ht="12.75" customHeight="1">
      <c r="A76" s="69" t="s">
        <v>543</v>
      </c>
      <c r="B76" s="69" t="s">
        <v>548</v>
      </c>
      <c r="C76" s="69" t="s">
        <v>549</v>
      </c>
      <c r="D76" s="137">
        <v>1</v>
      </c>
      <c r="E76" s="137">
        <v>7</v>
      </c>
      <c r="F76" s="137"/>
      <c r="G76" s="137"/>
      <c r="H76" s="137"/>
      <c r="I76" s="137">
        <v>1</v>
      </c>
      <c r="J76" s="137"/>
      <c r="K76" s="137"/>
    </row>
    <row r="77" spans="1:15" ht="12.75" customHeight="1">
      <c r="A77" s="69" t="s">
        <v>543</v>
      </c>
      <c r="B77" s="69" t="s">
        <v>552</v>
      </c>
      <c r="C77" s="69" t="s">
        <v>553</v>
      </c>
      <c r="D77" s="145">
        <v>1</v>
      </c>
      <c r="E77" s="145">
        <v>3</v>
      </c>
      <c r="F77" s="145"/>
      <c r="G77" s="145"/>
      <c r="H77" s="145"/>
      <c r="I77" s="145">
        <v>1</v>
      </c>
      <c r="J77" s="145"/>
      <c r="K77" s="145"/>
    </row>
    <row r="78" spans="1:15" ht="12.75" customHeight="1">
      <c r="A78" s="69" t="s">
        <v>543</v>
      </c>
      <c r="B78" s="69" t="s">
        <v>554</v>
      </c>
      <c r="C78" s="69" t="s">
        <v>555</v>
      </c>
      <c r="D78" s="145">
        <v>1</v>
      </c>
      <c r="E78" s="145">
        <v>15</v>
      </c>
      <c r="F78" s="145"/>
      <c r="G78" s="145"/>
      <c r="H78" s="145"/>
      <c r="I78" s="145"/>
      <c r="J78" s="145">
        <v>1</v>
      </c>
      <c r="K78" s="145"/>
    </row>
    <row r="79" spans="1:15" ht="12.75" customHeight="1">
      <c r="A79" s="69" t="s">
        <v>543</v>
      </c>
      <c r="B79" s="69" t="s">
        <v>564</v>
      </c>
      <c r="C79" s="69" t="s">
        <v>565</v>
      </c>
      <c r="D79" s="145">
        <v>2</v>
      </c>
      <c r="E79" s="145">
        <v>11</v>
      </c>
      <c r="F79" s="145"/>
      <c r="G79" s="145">
        <v>1</v>
      </c>
      <c r="H79" s="145"/>
      <c r="I79" s="145"/>
      <c r="J79" s="145">
        <v>1</v>
      </c>
      <c r="K79" s="145"/>
    </row>
    <row r="80" spans="1:15" ht="12.75" customHeight="1">
      <c r="A80" s="69" t="s">
        <v>543</v>
      </c>
      <c r="B80" s="69" t="s">
        <v>570</v>
      </c>
      <c r="C80" s="69" t="s">
        <v>571</v>
      </c>
      <c r="D80" s="145">
        <v>1</v>
      </c>
      <c r="E80" s="145">
        <v>3</v>
      </c>
      <c r="F80" s="145"/>
      <c r="G80" s="145"/>
      <c r="H80" s="145"/>
      <c r="I80" s="145">
        <v>1</v>
      </c>
      <c r="J80" s="145"/>
      <c r="K80" s="145"/>
    </row>
    <row r="81" spans="1:11" ht="12.75" customHeight="1">
      <c r="A81" s="69" t="s">
        <v>543</v>
      </c>
      <c r="B81" s="69" t="s">
        <v>574</v>
      </c>
      <c r="C81" s="69" t="s">
        <v>575</v>
      </c>
      <c r="D81" s="145">
        <v>1</v>
      </c>
      <c r="E81" s="145">
        <v>24</v>
      </c>
      <c r="F81" s="145"/>
      <c r="G81" s="145"/>
      <c r="H81" s="145"/>
      <c r="I81" s="145"/>
      <c r="J81" s="145">
        <v>1</v>
      </c>
      <c r="K81" s="145"/>
    </row>
    <row r="82" spans="1:11" ht="12.75" customHeight="1">
      <c r="A82" s="69" t="s">
        <v>543</v>
      </c>
      <c r="B82" s="69" t="s">
        <v>576</v>
      </c>
      <c r="C82" s="69" t="s">
        <v>577</v>
      </c>
      <c r="D82" s="145">
        <v>7</v>
      </c>
      <c r="E82" s="145">
        <v>40</v>
      </c>
      <c r="F82" s="145"/>
      <c r="G82" s="145"/>
      <c r="H82" s="145">
        <v>2</v>
      </c>
      <c r="I82" s="145">
        <v>3</v>
      </c>
      <c r="J82" s="145">
        <v>2</v>
      </c>
      <c r="K82" s="145"/>
    </row>
    <row r="83" spans="1:11" ht="12.75" customHeight="1">
      <c r="A83" s="69" t="s">
        <v>543</v>
      </c>
      <c r="B83" s="180" t="s">
        <v>594</v>
      </c>
      <c r="C83" s="180" t="s">
        <v>595</v>
      </c>
      <c r="D83" s="181">
        <v>1</v>
      </c>
      <c r="E83" s="181">
        <v>365</v>
      </c>
      <c r="F83" s="181"/>
      <c r="G83" s="181"/>
      <c r="H83" s="181"/>
      <c r="I83" s="181"/>
      <c r="J83" s="181"/>
      <c r="K83" s="181">
        <v>1</v>
      </c>
    </row>
    <row r="84" spans="1:11" ht="12.75" customHeight="1">
      <c r="A84" s="69" t="s">
        <v>543</v>
      </c>
      <c r="B84" s="69" t="s">
        <v>632</v>
      </c>
      <c r="C84" s="69" t="s">
        <v>633</v>
      </c>
      <c r="D84" s="145">
        <v>1</v>
      </c>
      <c r="E84" s="145">
        <v>11</v>
      </c>
      <c r="F84" s="145"/>
      <c r="G84" s="145"/>
      <c r="H84" s="145"/>
      <c r="I84" s="145"/>
      <c r="J84" s="145">
        <v>1</v>
      </c>
      <c r="K84" s="145"/>
    </row>
    <row r="85" spans="1:11" ht="12.75" customHeight="1">
      <c r="A85" s="69" t="s">
        <v>543</v>
      </c>
      <c r="B85" s="69" t="s">
        <v>650</v>
      </c>
      <c r="C85" s="69" t="s">
        <v>651</v>
      </c>
      <c r="D85" s="145">
        <v>1</v>
      </c>
      <c r="E85" s="145">
        <v>8</v>
      </c>
      <c r="F85" s="145"/>
      <c r="G85" s="145"/>
      <c r="H85" s="145"/>
      <c r="I85" s="145"/>
      <c r="J85" s="145">
        <v>1</v>
      </c>
      <c r="K85" s="145"/>
    </row>
    <row r="86" spans="1:11" ht="12.75" customHeight="1">
      <c r="A86" s="69" t="s">
        <v>543</v>
      </c>
      <c r="B86" s="69" t="s">
        <v>659</v>
      </c>
      <c r="C86" s="69" t="s">
        <v>660</v>
      </c>
      <c r="D86" s="145">
        <v>2</v>
      </c>
      <c r="E86" s="145">
        <v>23</v>
      </c>
      <c r="F86" s="145"/>
      <c r="G86" s="145"/>
      <c r="H86" s="145"/>
      <c r="I86" s="145"/>
      <c r="J86" s="145">
        <v>2</v>
      </c>
      <c r="K86" s="145"/>
    </row>
    <row r="87" spans="1:11" ht="12.75" customHeight="1">
      <c r="A87" s="69" t="s">
        <v>543</v>
      </c>
      <c r="B87" s="69" t="s">
        <v>679</v>
      </c>
      <c r="C87" s="69" t="s">
        <v>680</v>
      </c>
      <c r="D87" s="145">
        <v>2</v>
      </c>
      <c r="E87" s="145">
        <v>15</v>
      </c>
      <c r="F87" s="145"/>
      <c r="G87" s="145">
        <v>1</v>
      </c>
      <c r="H87" s="145"/>
      <c r="I87" s="145"/>
      <c r="J87" s="145">
        <v>1</v>
      </c>
      <c r="K87" s="145"/>
    </row>
    <row r="88" spans="1:11" ht="12.75" customHeight="1">
      <c r="A88" s="69" t="s">
        <v>543</v>
      </c>
      <c r="B88" s="69" t="s">
        <v>683</v>
      </c>
      <c r="C88" s="69" t="s">
        <v>684</v>
      </c>
      <c r="D88" s="145">
        <v>1</v>
      </c>
      <c r="E88" s="145">
        <v>3</v>
      </c>
      <c r="F88" s="145"/>
      <c r="G88" s="145"/>
      <c r="H88" s="145"/>
      <c r="I88" s="145">
        <v>1</v>
      </c>
      <c r="J88" s="145"/>
      <c r="K88" s="145"/>
    </row>
    <row r="89" spans="1:11" ht="12.75" customHeight="1">
      <c r="A89" s="69" t="s">
        <v>543</v>
      </c>
      <c r="B89" s="69" t="s">
        <v>685</v>
      </c>
      <c r="C89" s="69" t="s">
        <v>686</v>
      </c>
      <c r="D89" s="53">
        <v>1</v>
      </c>
      <c r="E89" s="53">
        <v>94</v>
      </c>
      <c r="F89" s="53"/>
      <c r="G89" s="53"/>
      <c r="H89" s="53"/>
      <c r="I89" s="53"/>
      <c r="J89" s="53"/>
      <c r="K89" s="53">
        <v>1</v>
      </c>
    </row>
    <row r="90" spans="1:11" ht="12.75" customHeight="1">
      <c r="A90" s="70" t="s">
        <v>543</v>
      </c>
      <c r="B90" s="182" t="s">
        <v>687</v>
      </c>
      <c r="C90" s="182" t="s">
        <v>688</v>
      </c>
      <c r="D90" s="64">
        <v>1</v>
      </c>
      <c r="E90" s="64">
        <v>5</v>
      </c>
      <c r="F90" s="64"/>
      <c r="G90" s="64"/>
      <c r="H90" s="64"/>
      <c r="I90" s="64"/>
      <c r="J90" s="64"/>
      <c r="K90" s="64">
        <v>1</v>
      </c>
    </row>
    <row r="91" spans="1:11" ht="12.75" customHeight="1">
      <c r="A91" s="32"/>
      <c r="B91" s="33">
        <f>COUNTA(B76:B90)</f>
        <v>15</v>
      </c>
      <c r="C91" s="33"/>
      <c r="D91" s="28">
        <f>SUM(D76:D90)</f>
        <v>24</v>
      </c>
      <c r="E91" s="28">
        <f>SUM(E76:E90)</f>
        <v>627</v>
      </c>
      <c r="F91" s="35"/>
      <c r="G91" s="28">
        <f>SUM(G76:G90)</f>
        <v>2</v>
      </c>
      <c r="H91" s="28">
        <f>SUM(H76:H90)</f>
        <v>2</v>
      </c>
      <c r="I91" s="28">
        <f>SUM(I76:I90)</f>
        <v>7</v>
      </c>
      <c r="J91" s="28">
        <f>SUM(J76:J90)</f>
        <v>10</v>
      </c>
      <c r="K91" s="28">
        <f>SUM(K76:K90)</f>
        <v>3</v>
      </c>
    </row>
    <row r="92" spans="1:11" ht="12.75" customHeight="1">
      <c r="A92" s="32"/>
      <c r="B92" s="33"/>
      <c r="C92" s="33"/>
      <c r="D92" s="28"/>
      <c r="E92" s="28"/>
      <c r="F92" s="35"/>
      <c r="G92" s="28"/>
      <c r="H92" s="28"/>
      <c r="I92" s="28"/>
      <c r="J92" s="28"/>
      <c r="K92" s="28"/>
    </row>
    <row r="93" spans="1:11" ht="12.75" customHeight="1">
      <c r="A93" s="69" t="s">
        <v>695</v>
      </c>
      <c r="B93" s="69" t="s">
        <v>696</v>
      </c>
      <c r="C93" s="69" t="s">
        <v>697</v>
      </c>
      <c r="D93" s="137">
        <v>2</v>
      </c>
      <c r="E93" s="137">
        <v>5</v>
      </c>
      <c r="F93" s="137"/>
      <c r="G93" s="137"/>
      <c r="H93" s="137">
        <v>1</v>
      </c>
      <c r="I93" s="137">
        <v>1</v>
      </c>
      <c r="J93" s="137"/>
      <c r="K93" s="137"/>
    </row>
    <row r="94" spans="1:11" ht="12.75" customHeight="1">
      <c r="A94" s="69" t="s">
        <v>695</v>
      </c>
      <c r="B94" s="69" t="s">
        <v>698</v>
      </c>
      <c r="C94" s="69" t="s">
        <v>193</v>
      </c>
      <c r="D94" s="145">
        <v>12</v>
      </c>
      <c r="E94" s="145">
        <v>75</v>
      </c>
      <c r="F94" s="145"/>
      <c r="G94" s="145"/>
      <c r="H94" s="145">
        <v>5</v>
      </c>
      <c r="I94" s="145">
        <v>6</v>
      </c>
      <c r="J94" s="145"/>
      <c r="K94" s="145">
        <v>1</v>
      </c>
    </row>
    <row r="95" spans="1:11" ht="12.75" customHeight="1">
      <c r="A95" s="69" t="s">
        <v>695</v>
      </c>
      <c r="B95" s="69" t="s">
        <v>699</v>
      </c>
      <c r="C95" s="69" t="s">
        <v>700</v>
      </c>
      <c r="D95" s="161">
        <v>12</v>
      </c>
      <c r="E95" s="161">
        <v>30</v>
      </c>
      <c r="F95" s="185"/>
      <c r="G95" s="145">
        <v>1</v>
      </c>
      <c r="H95" s="145">
        <v>8</v>
      </c>
      <c r="I95" s="145">
        <v>3</v>
      </c>
      <c r="J95" s="145"/>
      <c r="K95" s="145"/>
    </row>
    <row r="96" spans="1:11" ht="12.75" customHeight="1">
      <c r="A96" s="69" t="s">
        <v>695</v>
      </c>
      <c r="B96" s="69" t="s">
        <v>701</v>
      </c>
      <c r="C96" s="69" t="s">
        <v>702</v>
      </c>
      <c r="D96" s="145">
        <v>3</v>
      </c>
      <c r="E96" s="145">
        <v>10</v>
      </c>
      <c r="F96" s="145"/>
      <c r="G96" s="145"/>
      <c r="H96" s="145"/>
      <c r="I96" s="145">
        <v>3</v>
      </c>
      <c r="J96" s="145"/>
      <c r="K96" s="145"/>
    </row>
    <row r="97" spans="1:11" ht="12.75" customHeight="1">
      <c r="A97" s="69" t="s">
        <v>695</v>
      </c>
      <c r="B97" s="69" t="s">
        <v>703</v>
      </c>
      <c r="C97" s="69" t="s">
        <v>704</v>
      </c>
      <c r="D97" s="145">
        <v>10</v>
      </c>
      <c r="E97" s="145">
        <v>25</v>
      </c>
      <c r="F97" s="145"/>
      <c r="G97" s="145"/>
      <c r="H97" s="145">
        <v>7</v>
      </c>
      <c r="I97" s="145">
        <v>3</v>
      </c>
      <c r="J97" s="145"/>
      <c r="K97" s="145"/>
    </row>
    <row r="98" spans="1:11" ht="12.75" customHeight="1">
      <c r="A98" s="69" t="s">
        <v>695</v>
      </c>
      <c r="B98" s="69" t="s">
        <v>705</v>
      </c>
      <c r="C98" s="69" t="s">
        <v>706</v>
      </c>
      <c r="D98" s="145">
        <v>2</v>
      </c>
      <c r="E98" s="145">
        <v>10</v>
      </c>
      <c r="F98" s="145"/>
      <c r="G98" s="145"/>
      <c r="H98" s="145"/>
      <c r="I98" s="145">
        <v>2</v>
      </c>
      <c r="J98" s="145"/>
      <c r="K98" s="145"/>
    </row>
    <row r="99" spans="1:11" ht="12.75" customHeight="1">
      <c r="A99" s="70" t="s">
        <v>695</v>
      </c>
      <c r="B99" s="70" t="s">
        <v>707</v>
      </c>
      <c r="C99" s="70" t="s">
        <v>629</v>
      </c>
      <c r="D99" s="64">
        <v>1</v>
      </c>
      <c r="E99" s="64">
        <v>5</v>
      </c>
      <c r="F99" s="64"/>
      <c r="G99" s="64"/>
      <c r="H99" s="64"/>
      <c r="I99" s="64">
        <v>1</v>
      </c>
      <c r="J99" s="64"/>
      <c r="K99" s="64"/>
    </row>
    <row r="100" spans="1:11" ht="12.75" customHeight="1">
      <c r="A100" s="32"/>
      <c r="B100" s="33">
        <f>COUNTA(B93:B99)</f>
        <v>7</v>
      </c>
      <c r="C100" s="33"/>
      <c r="D100" s="28">
        <f>SUM(D93:D99)</f>
        <v>42</v>
      </c>
      <c r="E100" s="28">
        <f>SUM(E93:E99)</f>
        <v>160</v>
      </c>
      <c r="F100" s="35"/>
      <c r="G100" s="28">
        <f>SUM(G93:G99)</f>
        <v>1</v>
      </c>
      <c r="H100" s="28">
        <f>SUM(H93:H99)</f>
        <v>21</v>
      </c>
      <c r="I100" s="28">
        <f>SUM(I93:I99)</f>
        <v>19</v>
      </c>
      <c r="J100" s="28">
        <f>SUM(J93:J99)</f>
        <v>0</v>
      </c>
      <c r="K100" s="28">
        <f>SUM(K93:K99)</f>
        <v>1</v>
      </c>
    </row>
    <row r="101" spans="1:11" ht="12.75" customHeight="1">
      <c r="A101" s="32"/>
      <c r="B101" s="33"/>
      <c r="C101" s="33"/>
      <c r="D101" s="28"/>
      <c r="E101" s="28"/>
      <c r="F101" s="35"/>
      <c r="G101" s="28"/>
      <c r="H101" s="28"/>
      <c r="I101" s="28"/>
      <c r="J101" s="28"/>
      <c r="K101" s="28"/>
    </row>
    <row r="102" spans="1:11" ht="12.75" customHeight="1">
      <c r="A102" s="69" t="s">
        <v>708</v>
      </c>
      <c r="B102" s="69" t="s">
        <v>709</v>
      </c>
      <c r="C102" s="69" t="s">
        <v>710</v>
      </c>
      <c r="D102" s="137">
        <v>2</v>
      </c>
      <c r="E102" s="137">
        <v>4</v>
      </c>
      <c r="F102" s="137"/>
      <c r="G102" s="137"/>
      <c r="H102" s="137">
        <v>2</v>
      </c>
      <c r="I102" s="137"/>
      <c r="J102" s="137"/>
      <c r="K102" s="137"/>
    </row>
    <row r="103" spans="1:11" ht="12.75" customHeight="1">
      <c r="A103" s="69" t="s">
        <v>708</v>
      </c>
      <c r="B103" s="69" t="s">
        <v>711</v>
      </c>
      <c r="C103" s="69" t="s">
        <v>712</v>
      </c>
      <c r="D103" s="145">
        <v>1</v>
      </c>
      <c r="E103" s="145">
        <v>2</v>
      </c>
      <c r="F103" s="145"/>
      <c r="G103" s="145"/>
      <c r="H103" s="145">
        <v>1</v>
      </c>
      <c r="I103" s="145"/>
      <c r="J103" s="145"/>
      <c r="K103" s="145"/>
    </row>
    <row r="104" spans="1:11" ht="12.75" customHeight="1">
      <c r="A104" s="69" t="s">
        <v>708</v>
      </c>
      <c r="B104" s="69" t="s">
        <v>720</v>
      </c>
      <c r="C104" s="69" t="s">
        <v>721</v>
      </c>
      <c r="D104" s="146">
        <v>1</v>
      </c>
      <c r="E104" s="146">
        <v>2</v>
      </c>
      <c r="F104" s="146"/>
      <c r="G104" s="146"/>
      <c r="H104" s="146">
        <v>1</v>
      </c>
      <c r="I104" s="145"/>
      <c r="J104" s="145"/>
      <c r="K104" s="145"/>
    </row>
    <row r="105" spans="1:11" ht="12.75" customHeight="1">
      <c r="A105" s="69" t="s">
        <v>708</v>
      </c>
      <c r="B105" s="69" t="s">
        <v>726</v>
      </c>
      <c r="C105" s="69" t="s">
        <v>727</v>
      </c>
      <c r="D105" s="146">
        <v>2</v>
      </c>
      <c r="E105" s="146">
        <v>4</v>
      </c>
      <c r="F105" s="146"/>
      <c r="G105" s="146"/>
      <c r="H105" s="146">
        <v>2</v>
      </c>
      <c r="I105" s="145"/>
      <c r="J105" s="145"/>
      <c r="K105" s="145"/>
    </row>
    <row r="106" spans="1:11" ht="12.75" customHeight="1">
      <c r="A106" s="69" t="s">
        <v>708</v>
      </c>
      <c r="B106" s="69" t="s">
        <v>728</v>
      </c>
      <c r="C106" s="69" t="s">
        <v>729</v>
      </c>
      <c r="D106" s="145">
        <v>8</v>
      </c>
      <c r="E106" s="145">
        <v>16</v>
      </c>
      <c r="F106" s="145"/>
      <c r="G106" s="145"/>
      <c r="H106" s="145">
        <v>8</v>
      </c>
      <c r="I106" s="145"/>
      <c r="J106" s="145"/>
      <c r="K106" s="145"/>
    </row>
    <row r="107" spans="1:11" ht="12.75" customHeight="1">
      <c r="A107" s="69" t="s">
        <v>708</v>
      </c>
      <c r="B107" s="69" t="s">
        <v>730</v>
      </c>
      <c r="C107" s="69" t="s">
        <v>731</v>
      </c>
      <c r="D107" s="145">
        <v>1</v>
      </c>
      <c r="E107" s="145">
        <v>2</v>
      </c>
      <c r="F107" s="145"/>
      <c r="G107" s="145"/>
      <c r="H107" s="145">
        <v>1</v>
      </c>
      <c r="I107" s="145"/>
      <c r="J107" s="145"/>
      <c r="K107" s="145"/>
    </row>
    <row r="108" spans="1:11" ht="12.75" customHeight="1">
      <c r="A108" s="70" t="s">
        <v>708</v>
      </c>
      <c r="B108" s="70" t="s">
        <v>734</v>
      </c>
      <c r="C108" s="70" t="s">
        <v>735</v>
      </c>
      <c r="D108" s="64">
        <v>4</v>
      </c>
      <c r="E108" s="64">
        <v>8</v>
      </c>
      <c r="F108" s="64"/>
      <c r="G108" s="64"/>
      <c r="H108" s="64">
        <v>4</v>
      </c>
      <c r="I108" s="64"/>
      <c r="J108" s="64"/>
      <c r="K108" s="64"/>
    </row>
    <row r="109" spans="1:11" ht="12.75" customHeight="1">
      <c r="A109" s="32"/>
      <c r="B109" s="33">
        <f>COUNTA(B102:B108)</f>
        <v>7</v>
      </c>
      <c r="C109" s="33"/>
      <c r="D109" s="28">
        <f>SUM(D102:D108)</f>
        <v>19</v>
      </c>
      <c r="E109" s="28">
        <f>SUM(E102:E108)</f>
        <v>38</v>
      </c>
      <c r="F109" s="35"/>
      <c r="G109" s="28">
        <f>SUM(G102:G108)</f>
        <v>0</v>
      </c>
      <c r="H109" s="28">
        <f>SUM(H102:H108)</f>
        <v>19</v>
      </c>
      <c r="I109" s="28">
        <f>SUM(I102:I108)</f>
        <v>0</v>
      </c>
      <c r="J109" s="28">
        <f>SUM(J102:J108)</f>
        <v>0</v>
      </c>
      <c r="K109" s="28">
        <f>SUM(K102:K108)</f>
        <v>0</v>
      </c>
    </row>
    <row r="110" spans="1:11" ht="12.75" customHeight="1">
      <c r="A110" s="32"/>
      <c r="B110" s="33"/>
      <c r="C110" s="33"/>
      <c r="D110" s="28"/>
      <c r="E110" s="28"/>
      <c r="F110" s="35"/>
      <c r="G110" s="28"/>
      <c r="H110" s="28"/>
      <c r="I110" s="28"/>
      <c r="J110" s="28"/>
      <c r="K110" s="28"/>
    </row>
    <row r="111" spans="1:11" ht="12.75" customHeight="1">
      <c r="A111" s="69" t="s">
        <v>741</v>
      </c>
      <c r="B111" s="69" t="s">
        <v>744</v>
      </c>
      <c r="C111" s="69" t="s">
        <v>697</v>
      </c>
      <c r="D111" s="137">
        <v>7</v>
      </c>
      <c r="E111" s="137">
        <v>126</v>
      </c>
      <c r="F111" s="137"/>
      <c r="G111" s="137"/>
      <c r="H111" s="137"/>
      <c r="I111" s="137">
        <v>3</v>
      </c>
      <c r="J111" s="137">
        <v>3</v>
      </c>
      <c r="K111" s="137">
        <v>1</v>
      </c>
    </row>
    <row r="112" spans="1:11" ht="12.75" customHeight="1">
      <c r="A112" s="69" t="s">
        <v>741</v>
      </c>
      <c r="B112" s="69" t="s">
        <v>745</v>
      </c>
      <c r="C112" s="69" t="s">
        <v>746</v>
      </c>
      <c r="D112" s="138">
        <v>1</v>
      </c>
      <c r="E112" s="138">
        <v>29</v>
      </c>
      <c r="F112" s="138"/>
      <c r="G112" s="138"/>
      <c r="H112" s="138"/>
      <c r="I112" s="138"/>
      <c r="J112" s="138">
        <v>1</v>
      </c>
      <c r="K112" s="138"/>
    </row>
    <row r="113" spans="1:11" ht="12.75" customHeight="1">
      <c r="A113" s="69" t="s">
        <v>741</v>
      </c>
      <c r="B113" s="69" t="s">
        <v>751</v>
      </c>
      <c r="C113" s="69" t="s">
        <v>752</v>
      </c>
      <c r="D113" s="138">
        <v>2</v>
      </c>
      <c r="E113" s="138">
        <v>15</v>
      </c>
      <c r="F113" s="138"/>
      <c r="G113" s="138"/>
      <c r="H113" s="138"/>
      <c r="I113" s="138">
        <v>1</v>
      </c>
      <c r="J113" s="138">
        <v>1</v>
      </c>
      <c r="K113" s="138"/>
    </row>
    <row r="114" spans="1:11" ht="12.75" customHeight="1">
      <c r="A114" s="69" t="s">
        <v>741</v>
      </c>
      <c r="B114" s="69" t="s">
        <v>757</v>
      </c>
      <c r="C114" s="69" t="s">
        <v>758</v>
      </c>
      <c r="D114" s="138">
        <v>6</v>
      </c>
      <c r="E114" s="138">
        <v>61</v>
      </c>
      <c r="F114" s="138"/>
      <c r="G114" s="138"/>
      <c r="H114" s="138"/>
      <c r="I114" s="138">
        <v>1</v>
      </c>
      <c r="J114" s="138">
        <v>5</v>
      </c>
      <c r="K114" s="138"/>
    </row>
    <row r="115" spans="1:11" ht="12.75" customHeight="1">
      <c r="A115" s="69" t="s">
        <v>741</v>
      </c>
      <c r="B115" s="69" t="s">
        <v>759</v>
      </c>
      <c r="C115" s="69" t="s">
        <v>760</v>
      </c>
      <c r="D115" s="138">
        <v>2</v>
      </c>
      <c r="E115" s="138">
        <v>15</v>
      </c>
      <c r="F115" s="138"/>
      <c r="G115" s="138"/>
      <c r="H115" s="138"/>
      <c r="I115" s="138">
        <v>1</v>
      </c>
      <c r="J115" s="138">
        <v>1</v>
      </c>
      <c r="K115" s="138"/>
    </row>
    <row r="116" spans="1:11" ht="12.75" customHeight="1">
      <c r="A116" s="69" t="s">
        <v>741</v>
      </c>
      <c r="B116" s="69" t="s">
        <v>765</v>
      </c>
      <c r="C116" s="69" t="s">
        <v>766</v>
      </c>
      <c r="D116" s="138">
        <v>11</v>
      </c>
      <c r="E116" s="138">
        <v>109</v>
      </c>
      <c r="F116" s="138"/>
      <c r="G116" s="138"/>
      <c r="H116" s="138"/>
      <c r="I116" s="138">
        <v>4</v>
      </c>
      <c r="J116" s="138">
        <v>7</v>
      </c>
      <c r="K116" s="138"/>
    </row>
    <row r="117" spans="1:11" ht="12.75" customHeight="1">
      <c r="A117" s="69" t="s">
        <v>741</v>
      </c>
      <c r="B117" s="69" t="s">
        <v>775</v>
      </c>
      <c r="C117" s="69" t="s">
        <v>776</v>
      </c>
      <c r="D117" s="138">
        <v>1</v>
      </c>
      <c r="E117" s="138">
        <v>8</v>
      </c>
      <c r="F117" s="138"/>
      <c r="G117" s="138"/>
      <c r="H117" s="138"/>
      <c r="I117" s="138"/>
      <c r="J117" s="138">
        <v>1</v>
      </c>
      <c r="K117" s="138"/>
    </row>
    <row r="118" spans="1:11" ht="12.75" customHeight="1">
      <c r="A118" s="69" t="s">
        <v>741</v>
      </c>
      <c r="B118" s="69" t="s">
        <v>781</v>
      </c>
      <c r="C118" s="69" t="s">
        <v>782</v>
      </c>
      <c r="D118" s="138">
        <v>4</v>
      </c>
      <c r="E118" s="138">
        <v>39</v>
      </c>
      <c r="F118" s="138"/>
      <c r="G118" s="138"/>
      <c r="H118" s="138"/>
      <c r="I118" s="138">
        <v>1</v>
      </c>
      <c r="J118" s="138">
        <v>3</v>
      </c>
      <c r="K118" s="138"/>
    </row>
    <row r="119" spans="1:11" ht="12.75" customHeight="1">
      <c r="A119" s="69" t="s">
        <v>741</v>
      </c>
      <c r="B119" s="69" t="s">
        <v>784</v>
      </c>
      <c r="C119" s="69" t="s">
        <v>785</v>
      </c>
      <c r="D119" s="138">
        <v>3</v>
      </c>
      <c r="E119" s="138">
        <v>30</v>
      </c>
      <c r="F119" s="138"/>
      <c r="G119" s="138"/>
      <c r="H119" s="138"/>
      <c r="I119" s="138">
        <v>1</v>
      </c>
      <c r="J119" s="138">
        <v>2</v>
      </c>
      <c r="K119" s="138"/>
    </row>
    <row r="120" spans="1:11" ht="12.75" customHeight="1">
      <c r="A120" s="69" t="s">
        <v>741</v>
      </c>
      <c r="B120" s="69" t="s">
        <v>788</v>
      </c>
      <c r="C120" s="69" t="s">
        <v>789</v>
      </c>
      <c r="D120" s="138">
        <v>12</v>
      </c>
      <c r="E120" s="138">
        <v>156</v>
      </c>
      <c r="F120" s="138"/>
      <c r="G120" s="138"/>
      <c r="H120" s="138"/>
      <c r="I120" s="138">
        <v>4</v>
      </c>
      <c r="J120" s="138">
        <v>7</v>
      </c>
      <c r="K120" s="138">
        <v>1</v>
      </c>
    </row>
    <row r="121" spans="1:11" ht="12.75" customHeight="1">
      <c r="A121" s="69" t="s">
        <v>741</v>
      </c>
      <c r="B121" s="69" t="s">
        <v>799</v>
      </c>
      <c r="C121" s="69" t="s">
        <v>800</v>
      </c>
      <c r="D121" s="138">
        <v>3</v>
      </c>
      <c r="E121" s="138">
        <v>19</v>
      </c>
      <c r="F121" s="138"/>
      <c r="G121" s="138"/>
      <c r="H121" s="138"/>
      <c r="I121" s="138">
        <v>2</v>
      </c>
      <c r="J121" s="138">
        <v>1</v>
      </c>
      <c r="K121" s="138"/>
    </row>
    <row r="122" spans="1:11" ht="12.75" customHeight="1">
      <c r="A122" s="69" t="s">
        <v>741</v>
      </c>
      <c r="B122" s="69" t="s">
        <v>801</v>
      </c>
      <c r="C122" s="69" t="s">
        <v>802</v>
      </c>
      <c r="D122" s="138">
        <v>3</v>
      </c>
      <c r="E122" s="138">
        <v>23</v>
      </c>
      <c r="F122" s="138"/>
      <c r="G122" s="138"/>
      <c r="H122" s="138"/>
      <c r="I122" s="138">
        <v>1</v>
      </c>
      <c r="J122" s="138">
        <v>2</v>
      </c>
      <c r="K122" s="138"/>
    </row>
    <row r="123" spans="1:11" ht="12.75" customHeight="1">
      <c r="A123" s="69" t="s">
        <v>741</v>
      </c>
      <c r="B123" s="69" t="s">
        <v>805</v>
      </c>
      <c r="C123" s="69" t="s">
        <v>806</v>
      </c>
      <c r="D123" s="138">
        <v>1</v>
      </c>
      <c r="E123" s="138">
        <v>8</v>
      </c>
      <c r="F123" s="138"/>
      <c r="G123" s="138"/>
      <c r="H123" s="138"/>
      <c r="I123" s="138"/>
      <c r="J123" s="138">
        <v>1</v>
      </c>
      <c r="K123" s="138"/>
    </row>
    <row r="124" spans="1:11" ht="12.75" customHeight="1">
      <c r="A124" s="69" t="s">
        <v>741</v>
      </c>
      <c r="B124" s="69" t="s">
        <v>811</v>
      </c>
      <c r="C124" s="69" t="s">
        <v>812</v>
      </c>
      <c r="D124" s="138">
        <v>2</v>
      </c>
      <c r="E124" s="138">
        <v>10</v>
      </c>
      <c r="F124" s="138"/>
      <c r="G124" s="138"/>
      <c r="H124" s="138"/>
      <c r="I124" s="138">
        <v>2</v>
      </c>
      <c r="J124" s="138"/>
      <c r="K124" s="138"/>
    </row>
    <row r="125" spans="1:11" ht="12.75" customHeight="1">
      <c r="A125" s="70" t="s">
        <v>741</v>
      </c>
      <c r="B125" s="70" t="s">
        <v>819</v>
      </c>
      <c r="C125" s="70" t="s">
        <v>820</v>
      </c>
      <c r="D125" s="64">
        <v>4</v>
      </c>
      <c r="E125" s="64">
        <v>31</v>
      </c>
      <c r="F125" s="64"/>
      <c r="G125" s="64"/>
      <c r="H125" s="64"/>
      <c r="I125" s="64">
        <v>1</v>
      </c>
      <c r="J125" s="64">
        <v>3</v>
      </c>
      <c r="K125" s="64"/>
    </row>
    <row r="126" spans="1:11" ht="12.75" customHeight="1">
      <c r="A126" s="32"/>
      <c r="B126" s="33">
        <f>COUNTA(B111:B125)</f>
        <v>15</v>
      </c>
      <c r="C126" s="33"/>
      <c r="D126" s="28">
        <f>SUM(D111:D125)</f>
        <v>62</v>
      </c>
      <c r="E126" s="28">
        <f>SUM(E111:E125)</f>
        <v>679</v>
      </c>
      <c r="F126" s="35"/>
      <c r="G126" s="28">
        <f>SUM(G111:G125)</f>
        <v>0</v>
      </c>
      <c r="H126" s="28">
        <f>SUM(H111:H125)</f>
        <v>0</v>
      </c>
      <c r="I126" s="28">
        <f>SUM(I111:I125)</f>
        <v>22</v>
      </c>
      <c r="J126" s="28">
        <f>SUM(J111:J125)</f>
        <v>38</v>
      </c>
      <c r="K126" s="28">
        <f>SUM(K111:K125)</f>
        <v>2</v>
      </c>
    </row>
    <row r="127" spans="1:11" ht="12.75" customHeight="1">
      <c r="A127" s="32"/>
      <c r="B127" s="33"/>
      <c r="C127" s="33"/>
      <c r="D127" s="28"/>
      <c r="E127" s="28"/>
      <c r="F127" s="35"/>
      <c r="G127" s="28"/>
      <c r="H127" s="28"/>
      <c r="I127" s="28"/>
      <c r="J127" s="28"/>
      <c r="K127" s="28"/>
    </row>
    <row r="128" spans="1:11" ht="12.75" customHeight="1">
      <c r="A128" s="69" t="s">
        <v>821</v>
      </c>
      <c r="B128" s="69" t="s">
        <v>824</v>
      </c>
      <c r="C128" s="69" t="s">
        <v>825</v>
      </c>
      <c r="D128" s="137">
        <v>10</v>
      </c>
      <c r="E128" s="137">
        <v>120</v>
      </c>
      <c r="F128" s="137"/>
      <c r="G128" s="137"/>
      <c r="H128" s="137"/>
      <c r="I128" s="137">
        <v>5</v>
      </c>
      <c r="J128" s="137">
        <v>4</v>
      </c>
      <c r="K128" s="137">
        <v>1</v>
      </c>
    </row>
    <row r="129" spans="1:11" ht="12.75" customHeight="1">
      <c r="A129" s="69" t="s">
        <v>821</v>
      </c>
      <c r="B129" s="69" t="s">
        <v>828</v>
      </c>
      <c r="C129" s="69" t="s">
        <v>829</v>
      </c>
      <c r="D129" s="146">
        <v>4</v>
      </c>
      <c r="E129" s="146">
        <v>19</v>
      </c>
      <c r="F129" s="146"/>
      <c r="G129" s="146"/>
      <c r="H129" s="146"/>
      <c r="I129" s="146">
        <v>3</v>
      </c>
      <c r="J129" s="146">
        <v>1</v>
      </c>
      <c r="K129" s="146"/>
    </row>
    <row r="130" spans="1:11" ht="12.75" customHeight="1">
      <c r="A130" s="69" t="s">
        <v>821</v>
      </c>
      <c r="B130" s="69" t="s">
        <v>834</v>
      </c>
      <c r="C130" s="69" t="s">
        <v>835</v>
      </c>
      <c r="D130" s="146">
        <v>2</v>
      </c>
      <c r="E130" s="146">
        <v>6</v>
      </c>
      <c r="F130" s="146"/>
      <c r="G130" s="146"/>
      <c r="H130" s="146"/>
      <c r="I130" s="146">
        <v>2</v>
      </c>
      <c r="J130" s="146"/>
      <c r="K130" s="146"/>
    </row>
    <row r="131" spans="1:11" ht="12.75" customHeight="1">
      <c r="A131" s="69" t="s">
        <v>821</v>
      </c>
      <c r="B131" s="69" t="s">
        <v>842</v>
      </c>
      <c r="C131" s="69" t="s">
        <v>843</v>
      </c>
      <c r="D131" s="146">
        <v>5</v>
      </c>
      <c r="E131" s="146">
        <v>33</v>
      </c>
      <c r="F131" s="146"/>
      <c r="G131" s="146"/>
      <c r="H131" s="146"/>
      <c r="I131" s="146">
        <v>3</v>
      </c>
      <c r="J131" s="146">
        <v>2</v>
      </c>
      <c r="K131" s="146"/>
    </row>
    <row r="132" spans="1:11" ht="12.75" customHeight="1">
      <c r="A132" s="69" t="s">
        <v>821</v>
      </c>
      <c r="B132" s="69" t="s">
        <v>844</v>
      </c>
      <c r="C132" s="69" t="s">
        <v>845</v>
      </c>
      <c r="D132" s="146">
        <v>4</v>
      </c>
      <c r="E132" s="146">
        <v>13</v>
      </c>
      <c r="F132" s="146"/>
      <c r="G132" s="146"/>
      <c r="H132" s="146"/>
      <c r="I132" s="146">
        <v>4</v>
      </c>
      <c r="J132" s="146"/>
      <c r="K132" s="146"/>
    </row>
    <row r="133" spans="1:11" ht="12.75" customHeight="1">
      <c r="A133" s="69" t="s">
        <v>821</v>
      </c>
      <c r="B133" s="69" t="s">
        <v>848</v>
      </c>
      <c r="C133" s="69" t="s">
        <v>849</v>
      </c>
      <c r="D133" s="146">
        <v>3</v>
      </c>
      <c r="E133" s="146">
        <v>8</v>
      </c>
      <c r="F133" s="146"/>
      <c r="G133" s="146"/>
      <c r="H133" s="146">
        <v>1</v>
      </c>
      <c r="I133" s="146">
        <v>2</v>
      </c>
      <c r="J133" s="146"/>
      <c r="K133" s="146"/>
    </row>
    <row r="134" spans="1:11" ht="12.75" customHeight="1">
      <c r="A134" s="69" t="s">
        <v>821</v>
      </c>
      <c r="B134" s="69" t="s">
        <v>850</v>
      </c>
      <c r="C134" s="69" t="s">
        <v>851</v>
      </c>
      <c r="D134" s="146">
        <v>6</v>
      </c>
      <c r="E134" s="146">
        <v>93</v>
      </c>
      <c r="F134" s="146"/>
      <c r="G134" s="146"/>
      <c r="H134" s="146"/>
      <c r="I134" s="146">
        <v>2</v>
      </c>
      <c r="J134" s="146">
        <v>3</v>
      </c>
      <c r="K134" s="146">
        <v>1</v>
      </c>
    </row>
    <row r="135" spans="1:11" ht="12.75" customHeight="1">
      <c r="A135" s="69" t="s">
        <v>821</v>
      </c>
      <c r="B135" s="69" t="s">
        <v>852</v>
      </c>
      <c r="C135" s="69" t="s">
        <v>853</v>
      </c>
      <c r="D135" s="146">
        <v>1</v>
      </c>
      <c r="E135" s="146">
        <v>8</v>
      </c>
      <c r="F135" s="146"/>
      <c r="G135" s="146"/>
      <c r="H135" s="146"/>
      <c r="I135" s="146"/>
      <c r="J135" s="146">
        <v>1</v>
      </c>
      <c r="K135" s="146"/>
    </row>
    <row r="136" spans="1:11" ht="12.75" customHeight="1">
      <c r="A136" s="69" t="s">
        <v>821</v>
      </c>
      <c r="B136" s="69" t="s">
        <v>854</v>
      </c>
      <c r="C136" s="69" t="s">
        <v>855</v>
      </c>
      <c r="D136" s="146">
        <v>4</v>
      </c>
      <c r="E136" s="146">
        <v>19</v>
      </c>
      <c r="F136" s="146"/>
      <c r="G136" s="146"/>
      <c r="H136" s="146"/>
      <c r="I136" s="146">
        <v>3</v>
      </c>
      <c r="J136" s="146">
        <v>1</v>
      </c>
      <c r="K136" s="146"/>
    </row>
    <row r="137" spans="1:11" ht="12.75" customHeight="1">
      <c r="A137" s="69" t="s">
        <v>821</v>
      </c>
      <c r="B137" s="69" t="s">
        <v>858</v>
      </c>
      <c r="C137" s="69" t="s">
        <v>859</v>
      </c>
      <c r="D137" s="146">
        <v>3</v>
      </c>
      <c r="E137" s="146">
        <v>16</v>
      </c>
      <c r="F137" s="146"/>
      <c r="G137" s="146"/>
      <c r="H137" s="146"/>
      <c r="I137" s="146">
        <v>2</v>
      </c>
      <c r="J137" s="146">
        <v>1</v>
      </c>
      <c r="K137" s="146"/>
    </row>
    <row r="138" spans="1:11" ht="12.75" customHeight="1">
      <c r="A138" s="69" t="s">
        <v>821</v>
      </c>
      <c r="B138" s="69" t="s">
        <v>862</v>
      </c>
      <c r="C138" s="69" t="s">
        <v>863</v>
      </c>
      <c r="D138" s="146">
        <v>2</v>
      </c>
      <c r="E138" s="146">
        <v>71</v>
      </c>
      <c r="F138" s="146"/>
      <c r="G138" s="146"/>
      <c r="H138" s="146"/>
      <c r="I138" s="146"/>
      <c r="J138" s="146">
        <v>1</v>
      </c>
      <c r="K138" s="146">
        <v>1</v>
      </c>
    </row>
    <row r="139" spans="1:11" ht="12.75" customHeight="1">
      <c r="A139" s="69" t="s">
        <v>821</v>
      </c>
      <c r="B139" s="69" t="s">
        <v>864</v>
      </c>
      <c r="C139" s="69" t="s">
        <v>865</v>
      </c>
      <c r="D139" s="146">
        <v>6</v>
      </c>
      <c r="E139" s="146">
        <v>85</v>
      </c>
      <c r="F139" s="146"/>
      <c r="G139" s="146"/>
      <c r="H139" s="146">
        <v>1</v>
      </c>
      <c r="I139" s="146">
        <v>3</v>
      </c>
      <c r="J139" s="146">
        <v>1</v>
      </c>
      <c r="K139" s="146">
        <v>1</v>
      </c>
    </row>
    <row r="140" spans="1:11" ht="12.75" customHeight="1">
      <c r="A140" s="69" t="s">
        <v>821</v>
      </c>
      <c r="B140" s="69" t="s">
        <v>875</v>
      </c>
      <c r="C140" s="69" t="s">
        <v>876</v>
      </c>
      <c r="D140" s="146">
        <v>4</v>
      </c>
      <c r="E140" s="146">
        <v>18</v>
      </c>
      <c r="F140" s="146"/>
      <c r="G140" s="146"/>
      <c r="H140" s="146"/>
      <c r="I140" s="146">
        <v>3</v>
      </c>
      <c r="J140" s="146">
        <v>1</v>
      </c>
      <c r="K140" s="146"/>
    </row>
    <row r="141" spans="1:11" ht="12.75" customHeight="1">
      <c r="A141" s="69" t="s">
        <v>821</v>
      </c>
      <c r="B141" s="69" t="s">
        <v>879</v>
      </c>
      <c r="C141" s="69" t="s">
        <v>880</v>
      </c>
      <c r="D141" s="146">
        <v>3</v>
      </c>
      <c r="E141" s="146">
        <v>11</v>
      </c>
      <c r="F141" s="146"/>
      <c r="G141" s="146"/>
      <c r="H141" s="146"/>
      <c r="I141" s="146">
        <v>3</v>
      </c>
      <c r="J141" s="146"/>
      <c r="K141" s="146"/>
    </row>
    <row r="142" spans="1:11" ht="12.75" customHeight="1">
      <c r="A142" s="70" t="s">
        <v>821</v>
      </c>
      <c r="B142" s="70" t="s">
        <v>883</v>
      </c>
      <c r="C142" s="70" t="s">
        <v>884</v>
      </c>
      <c r="D142" s="64">
        <v>2</v>
      </c>
      <c r="E142" s="64">
        <v>11</v>
      </c>
      <c r="F142" s="64"/>
      <c r="G142" s="64"/>
      <c r="H142" s="64"/>
      <c r="I142" s="64">
        <v>1</v>
      </c>
      <c r="J142" s="64">
        <v>1</v>
      </c>
      <c r="K142" s="64"/>
    </row>
    <row r="143" spans="1:11" ht="12.75" customHeight="1">
      <c r="A143" s="32"/>
      <c r="B143" s="33">
        <f>COUNTA(B128:B142)</f>
        <v>15</v>
      </c>
      <c r="C143" s="33"/>
      <c r="D143" s="28">
        <f>SUM(D128:D142)</f>
        <v>59</v>
      </c>
      <c r="E143" s="28">
        <f>SUM(E128:E142)</f>
        <v>531</v>
      </c>
      <c r="F143" s="35"/>
      <c r="G143" s="28">
        <f>SUM(G128:G142)</f>
        <v>0</v>
      </c>
      <c r="H143" s="28">
        <f>SUM(H128:H142)</f>
        <v>2</v>
      </c>
      <c r="I143" s="28">
        <f>SUM(I128:I142)</f>
        <v>36</v>
      </c>
      <c r="J143" s="28">
        <f>SUM(J128:J142)</f>
        <v>17</v>
      </c>
      <c r="K143" s="28">
        <f>SUM(K128:K142)</f>
        <v>4</v>
      </c>
    </row>
    <row r="144" spans="1:11" ht="12.75" customHeight="1">
      <c r="A144" s="32"/>
      <c r="B144" s="33"/>
      <c r="C144" s="33"/>
      <c r="D144" s="28"/>
      <c r="E144" s="28"/>
      <c r="F144" s="35"/>
      <c r="G144" s="28"/>
      <c r="H144" s="28"/>
      <c r="I144" s="28"/>
      <c r="J144" s="28"/>
      <c r="K144" s="28"/>
    </row>
    <row r="145" spans="1:11" ht="12.75" customHeight="1">
      <c r="A145" s="69" t="s">
        <v>889</v>
      </c>
      <c r="B145" s="69" t="s">
        <v>892</v>
      </c>
      <c r="C145" s="69" t="s">
        <v>893</v>
      </c>
      <c r="D145" s="137">
        <v>5</v>
      </c>
      <c r="E145" s="137">
        <v>25</v>
      </c>
      <c r="F145" s="137"/>
      <c r="G145" s="137"/>
      <c r="H145" s="137">
        <v>3</v>
      </c>
      <c r="I145" s="137"/>
      <c r="J145" s="137">
        <v>2</v>
      </c>
      <c r="K145" s="137"/>
    </row>
    <row r="146" spans="1:11" ht="12.75" customHeight="1">
      <c r="A146" s="69" t="s">
        <v>889</v>
      </c>
      <c r="B146" s="69" t="s">
        <v>896</v>
      </c>
      <c r="C146" s="69" t="s">
        <v>897</v>
      </c>
      <c r="D146" s="138">
        <v>1</v>
      </c>
      <c r="E146" s="138">
        <v>151</v>
      </c>
      <c r="F146" s="138"/>
      <c r="G146" s="138"/>
      <c r="H146" s="138"/>
      <c r="I146" s="138"/>
      <c r="J146" s="138"/>
      <c r="K146" s="138">
        <v>1</v>
      </c>
    </row>
    <row r="147" spans="1:11" ht="12.75" customHeight="1">
      <c r="A147" s="69" t="s">
        <v>889</v>
      </c>
      <c r="B147" s="69" t="s">
        <v>903</v>
      </c>
      <c r="C147" s="69" t="s">
        <v>904</v>
      </c>
      <c r="D147" s="138">
        <v>2</v>
      </c>
      <c r="E147" s="138">
        <v>12</v>
      </c>
      <c r="F147" s="138"/>
      <c r="G147" s="138"/>
      <c r="H147" s="138">
        <v>1</v>
      </c>
      <c r="I147" s="138"/>
      <c r="J147" s="138">
        <v>1</v>
      </c>
      <c r="K147" s="138"/>
    </row>
    <row r="148" spans="1:11" ht="12.75" customHeight="1">
      <c r="A148" s="69" t="s">
        <v>889</v>
      </c>
      <c r="B148" s="69" t="s">
        <v>905</v>
      </c>
      <c r="C148" s="69" t="s">
        <v>906</v>
      </c>
      <c r="D148" s="138">
        <v>1</v>
      </c>
      <c r="E148" s="138">
        <v>10</v>
      </c>
      <c r="F148" s="138"/>
      <c r="G148" s="138"/>
      <c r="H148" s="138"/>
      <c r="I148" s="138"/>
      <c r="J148" s="138">
        <v>1</v>
      </c>
      <c r="K148" s="138"/>
    </row>
    <row r="149" spans="1:11" ht="12.75" customHeight="1">
      <c r="A149" s="69" t="s">
        <v>889</v>
      </c>
      <c r="B149" s="69" t="s">
        <v>915</v>
      </c>
      <c r="C149" s="69" t="s">
        <v>916</v>
      </c>
      <c r="D149" s="146">
        <v>1</v>
      </c>
      <c r="E149" s="146">
        <v>10</v>
      </c>
      <c r="F149" s="146"/>
      <c r="G149" s="146"/>
      <c r="H149" s="146"/>
      <c r="I149" s="146"/>
      <c r="J149" s="146">
        <v>1</v>
      </c>
      <c r="K149" s="138"/>
    </row>
    <row r="150" spans="1:11" ht="12.75" customHeight="1">
      <c r="A150" s="70" t="s">
        <v>889</v>
      </c>
      <c r="B150" s="70" t="s">
        <v>935</v>
      </c>
      <c r="C150" s="70" t="s">
        <v>936</v>
      </c>
      <c r="D150" s="64">
        <v>1</v>
      </c>
      <c r="E150" s="64">
        <v>9</v>
      </c>
      <c r="F150" s="64"/>
      <c r="G150" s="64"/>
      <c r="H150" s="64"/>
      <c r="I150" s="64"/>
      <c r="J150" s="64">
        <v>1</v>
      </c>
      <c r="K150" s="64"/>
    </row>
    <row r="151" spans="1:11" ht="12.75" customHeight="1">
      <c r="A151" s="32"/>
      <c r="B151" s="33">
        <f>COUNTA(B145:B150)</f>
        <v>6</v>
      </c>
      <c r="C151" s="33"/>
      <c r="D151" s="28">
        <f>SUM(D145:D150)</f>
        <v>11</v>
      </c>
      <c r="E151" s="28">
        <f>SUM(E145:E150)</f>
        <v>217</v>
      </c>
      <c r="F151" s="35"/>
      <c r="G151" s="28">
        <f>SUM(G145:G150)</f>
        <v>0</v>
      </c>
      <c r="H151" s="28">
        <f>SUM(H145:H150)</f>
        <v>4</v>
      </c>
      <c r="I151" s="28">
        <f>SUM(I145:I150)</f>
        <v>0</v>
      </c>
      <c r="J151" s="28">
        <f>SUM(J145:J150)</f>
        <v>6</v>
      </c>
      <c r="K151" s="28">
        <f>SUM(K145:K150)</f>
        <v>1</v>
      </c>
    </row>
    <row r="152" spans="1:11" ht="12.75" customHeight="1">
      <c r="A152" s="32"/>
      <c r="B152" s="33"/>
      <c r="C152" s="33"/>
      <c r="D152" s="28"/>
      <c r="E152" s="28"/>
      <c r="F152" s="35"/>
      <c r="G152" s="28"/>
      <c r="H152" s="28"/>
      <c r="I152" s="28"/>
      <c r="J152" s="28"/>
      <c r="K152" s="28"/>
    </row>
    <row r="153" spans="1:11" ht="12.75" customHeight="1">
      <c r="A153" s="69" t="s">
        <v>945</v>
      </c>
      <c r="B153" s="69" t="s">
        <v>946</v>
      </c>
      <c r="C153" s="69" t="s">
        <v>947</v>
      </c>
      <c r="D153" s="53">
        <v>1</v>
      </c>
      <c r="E153" s="53">
        <v>192</v>
      </c>
      <c r="F153" s="53"/>
      <c r="G153" s="53"/>
      <c r="H153" s="53"/>
      <c r="I153" s="53"/>
      <c r="J153" s="53"/>
      <c r="K153" s="53">
        <v>1</v>
      </c>
    </row>
    <row r="154" spans="1:11" ht="12.75" customHeight="1">
      <c r="A154" s="70" t="s">
        <v>945</v>
      </c>
      <c r="B154" s="182" t="s">
        <v>956</v>
      </c>
      <c r="C154" s="182" t="s">
        <v>957</v>
      </c>
      <c r="D154" s="64">
        <v>1</v>
      </c>
      <c r="E154" s="64">
        <v>30</v>
      </c>
      <c r="F154" s="64"/>
      <c r="G154" s="64"/>
      <c r="H154" s="64"/>
      <c r="I154" s="64"/>
      <c r="J154" s="64"/>
      <c r="K154" s="64">
        <v>1</v>
      </c>
    </row>
    <row r="155" spans="1:11" ht="12.75" customHeight="1">
      <c r="A155" s="32"/>
      <c r="B155" s="33">
        <f>COUNTA(B153:B154)</f>
        <v>2</v>
      </c>
      <c r="C155" s="33"/>
      <c r="D155" s="28">
        <f>SUM(D153:D154)</f>
        <v>2</v>
      </c>
      <c r="E155" s="28">
        <f>SUM(E153:E154)</f>
        <v>222</v>
      </c>
      <c r="F155" s="35"/>
      <c r="G155" s="28">
        <f t="shared" ref="G155:K155" si="0">SUM(G153:G154)</f>
        <v>0</v>
      </c>
      <c r="H155" s="28">
        <f t="shared" si="0"/>
        <v>0</v>
      </c>
      <c r="I155" s="28">
        <f t="shared" si="0"/>
        <v>0</v>
      </c>
      <c r="J155" s="28">
        <f t="shared" si="0"/>
        <v>0</v>
      </c>
      <c r="K155" s="28">
        <f t="shared" si="0"/>
        <v>2</v>
      </c>
    </row>
    <row r="156" spans="1:11" ht="12.75" customHeight="1">
      <c r="A156" s="32"/>
      <c r="B156" s="33"/>
      <c r="C156" s="33"/>
      <c r="D156" s="28"/>
      <c r="E156" s="28"/>
      <c r="F156" s="35"/>
      <c r="G156" s="28"/>
      <c r="H156" s="28"/>
      <c r="I156" s="28"/>
      <c r="J156" s="28"/>
      <c r="K156" s="28"/>
    </row>
    <row r="157" spans="1:11" ht="12.75" customHeight="1">
      <c r="A157" s="69" t="s">
        <v>960</v>
      </c>
      <c r="B157" s="69" t="s">
        <v>969</v>
      </c>
      <c r="C157" s="69" t="s">
        <v>970</v>
      </c>
      <c r="D157" s="146">
        <v>1</v>
      </c>
      <c r="E157" s="146">
        <v>2</v>
      </c>
      <c r="F157" s="146"/>
      <c r="G157" s="146"/>
      <c r="H157" s="146">
        <v>1</v>
      </c>
      <c r="I157" s="146"/>
      <c r="J157" s="146"/>
      <c r="K157" s="146"/>
    </row>
    <row r="158" spans="1:11" ht="12.75" customHeight="1">
      <c r="A158" s="69" t="s">
        <v>960</v>
      </c>
      <c r="B158" s="69" t="s">
        <v>973</v>
      </c>
      <c r="C158" s="69" t="s">
        <v>974</v>
      </c>
      <c r="D158" s="146">
        <v>2</v>
      </c>
      <c r="E158" s="146">
        <v>16</v>
      </c>
      <c r="F158" s="146"/>
      <c r="G158" s="146"/>
      <c r="H158" s="146"/>
      <c r="I158" s="146"/>
      <c r="J158" s="146">
        <v>2</v>
      </c>
      <c r="K158" s="146"/>
    </row>
    <row r="159" spans="1:11" ht="12.75" customHeight="1">
      <c r="A159" s="69" t="s">
        <v>960</v>
      </c>
      <c r="B159" s="69" t="s">
        <v>975</v>
      </c>
      <c r="C159" s="69" t="s">
        <v>976</v>
      </c>
      <c r="D159" s="146">
        <v>2</v>
      </c>
      <c r="E159" s="146">
        <v>17</v>
      </c>
      <c r="F159" s="146"/>
      <c r="G159" s="146"/>
      <c r="H159" s="146">
        <v>1</v>
      </c>
      <c r="I159" s="146"/>
      <c r="J159" s="146">
        <v>1</v>
      </c>
      <c r="K159" s="146"/>
    </row>
    <row r="160" spans="1:11" ht="12.75" customHeight="1">
      <c r="A160" s="69" t="s">
        <v>960</v>
      </c>
      <c r="B160" s="69" t="s">
        <v>981</v>
      </c>
      <c r="C160" s="69" t="s">
        <v>982</v>
      </c>
      <c r="D160" s="146">
        <v>3</v>
      </c>
      <c r="E160" s="146">
        <v>6</v>
      </c>
      <c r="F160" s="146"/>
      <c r="G160" s="146"/>
      <c r="H160" s="146">
        <v>3</v>
      </c>
      <c r="I160" s="146"/>
      <c r="J160" s="146"/>
      <c r="K160" s="146"/>
    </row>
    <row r="161" spans="1:11" ht="12.75" customHeight="1">
      <c r="A161" s="69" t="s">
        <v>960</v>
      </c>
      <c r="B161" s="69" t="s">
        <v>987</v>
      </c>
      <c r="C161" s="69" t="s">
        <v>988</v>
      </c>
      <c r="D161" s="146">
        <v>1</v>
      </c>
      <c r="E161" s="146">
        <v>2</v>
      </c>
      <c r="F161" s="146"/>
      <c r="G161" s="146"/>
      <c r="H161" s="146">
        <v>1</v>
      </c>
      <c r="I161" s="146"/>
      <c r="J161" s="146"/>
      <c r="K161" s="146"/>
    </row>
    <row r="162" spans="1:11" ht="12.75" customHeight="1">
      <c r="A162" s="69" t="s">
        <v>960</v>
      </c>
      <c r="B162" s="69" t="s">
        <v>989</v>
      </c>
      <c r="C162" s="69" t="s">
        <v>990</v>
      </c>
      <c r="D162" s="146">
        <v>2</v>
      </c>
      <c r="E162" s="146">
        <v>14</v>
      </c>
      <c r="F162" s="146"/>
      <c r="G162" s="146"/>
      <c r="H162" s="146"/>
      <c r="I162" s="146">
        <v>1</v>
      </c>
      <c r="J162" s="146">
        <v>1</v>
      </c>
      <c r="K162" s="146"/>
    </row>
    <row r="163" spans="1:11" ht="12.75" customHeight="1">
      <c r="A163" s="69" t="s">
        <v>960</v>
      </c>
      <c r="B163" s="69" t="s">
        <v>995</v>
      </c>
      <c r="C163" s="69" t="s">
        <v>996</v>
      </c>
      <c r="D163" s="146">
        <v>3</v>
      </c>
      <c r="E163" s="146">
        <v>6</v>
      </c>
      <c r="F163" s="146"/>
      <c r="G163" s="146"/>
      <c r="H163" s="146">
        <v>3</v>
      </c>
      <c r="I163" s="146"/>
      <c r="J163" s="146"/>
      <c r="K163" s="146"/>
    </row>
    <row r="164" spans="1:11" ht="12.75" customHeight="1">
      <c r="A164" s="69" t="s">
        <v>960</v>
      </c>
      <c r="B164" s="69" t="s">
        <v>999</v>
      </c>
      <c r="C164" s="69" t="s">
        <v>1000</v>
      </c>
      <c r="D164" s="146">
        <v>1</v>
      </c>
      <c r="E164" s="146">
        <v>6</v>
      </c>
      <c r="F164" s="146"/>
      <c r="G164" s="146"/>
      <c r="H164" s="146"/>
      <c r="I164" s="146">
        <v>1</v>
      </c>
      <c r="J164" s="146"/>
      <c r="K164" s="146"/>
    </row>
    <row r="165" spans="1:11" ht="12.75" customHeight="1">
      <c r="A165" s="69" t="s">
        <v>960</v>
      </c>
      <c r="B165" s="69" t="s">
        <v>1001</v>
      </c>
      <c r="C165" s="69" t="s">
        <v>1002</v>
      </c>
      <c r="D165" s="146">
        <v>1</v>
      </c>
      <c r="E165" s="146">
        <v>2</v>
      </c>
      <c r="F165" s="146"/>
      <c r="G165" s="146"/>
      <c r="H165" s="146">
        <v>1</v>
      </c>
      <c r="I165" s="146"/>
      <c r="J165" s="146"/>
      <c r="K165" s="146"/>
    </row>
    <row r="166" spans="1:11" ht="12.75" customHeight="1">
      <c r="A166" s="69" t="s">
        <v>960</v>
      </c>
      <c r="B166" s="69" t="s">
        <v>1003</v>
      </c>
      <c r="C166" s="69" t="s">
        <v>878</v>
      </c>
      <c r="D166" s="146">
        <v>1</v>
      </c>
      <c r="E166" s="146">
        <v>2</v>
      </c>
      <c r="F166" s="146"/>
      <c r="G166" s="146"/>
      <c r="H166" s="146">
        <v>1</v>
      </c>
      <c r="I166" s="146"/>
      <c r="J166" s="146"/>
      <c r="K166" s="146"/>
    </row>
    <row r="167" spans="1:11" ht="12.75" customHeight="1">
      <c r="A167" s="69" t="s">
        <v>960</v>
      </c>
      <c r="B167" s="69" t="s">
        <v>1008</v>
      </c>
      <c r="C167" s="69" t="s">
        <v>1009</v>
      </c>
      <c r="D167" s="146">
        <v>4</v>
      </c>
      <c r="E167" s="146">
        <v>20</v>
      </c>
      <c r="F167" s="146"/>
      <c r="G167" s="146"/>
      <c r="H167" s="146">
        <v>2</v>
      </c>
      <c r="I167" s="146"/>
      <c r="J167" s="146">
        <v>2</v>
      </c>
      <c r="K167" s="146"/>
    </row>
    <row r="168" spans="1:11" ht="12.75" customHeight="1">
      <c r="A168" s="70" t="s">
        <v>960</v>
      </c>
      <c r="B168" s="70" t="s">
        <v>1014</v>
      </c>
      <c r="C168" s="70" t="s">
        <v>1015</v>
      </c>
      <c r="D168" s="64">
        <v>1</v>
      </c>
      <c r="E168" s="64">
        <v>7</v>
      </c>
      <c r="F168" s="64"/>
      <c r="G168" s="64"/>
      <c r="H168" s="64"/>
      <c r="I168" s="64">
        <v>1</v>
      </c>
      <c r="J168" s="64"/>
      <c r="K168" s="64"/>
    </row>
    <row r="169" spans="1:11" ht="12.75" customHeight="1">
      <c r="A169" s="32"/>
      <c r="B169" s="33">
        <f>COUNTA(B157:B168)</f>
        <v>12</v>
      </c>
      <c r="C169" s="33"/>
      <c r="D169" s="28">
        <f>SUM(D157:D168)</f>
        <v>22</v>
      </c>
      <c r="E169" s="28">
        <f>SUM(E157:E168)</f>
        <v>100</v>
      </c>
      <c r="F169" s="35"/>
      <c r="G169" s="28">
        <f>SUM(G157:G168)</f>
        <v>0</v>
      </c>
      <c r="H169" s="28">
        <f>SUM(H157:H168)</f>
        <v>13</v>
      </c>
      <c r="I169" s="28">
        <f>SUM(I157:I168)</f>
        <v>3</v>
      </c>
      <c r="J169" s="28">
        <f>SUM(J157:J168)</f>
        <v>6</v>
      </c>
      <c r="K169" s="28">
        <f>SUM(K157:K168)</f>
        <v>0</v>
      </c>
    </row>
    <row r="170" spans="1:11" ht="12.75" customHeight="1">
      <c r="A170" s="32"/>
      <c r="B170" s="33"/>
      <c r="C170" s="33"/>
      <c r="D170" s="28"/>
      <c r="E170" s="28"/>
      <c r="F170" s="35"/>
      <c r="G170" s="28"/>
      <c r="H170" s="28"/>
      <c r="I170" s="28"/>
      <c r="J170" s="28"/>
      <c r="K170" s="28"/>
    </row>
    <row r="171" spans="1:11" ht="12.75" customHeight="1">
      <c r="A171" s="32"/>
      <c r="B171" s="33"/>
      <c r="C171" s="33"/>
      <c r="D171" s="28"/>
      <c r="E171" s="28"/>
      <c r="F171" s="35"/>
      <c r="G171" s="28"/>
      <c r="H171" s="28"/>
      <c r="I171" s="28"/>
      <c r="J171" s="28"/>
      <c r="K171" s="28"/>
    </row>
    <row r="172" spans="1:11" ht="12.75" customHeight="1">
      <c r="B172" s="101" t="s">
        <v>141</v>
      </c>
      <c r="C172" s="116"/>
      <c r="D172" s="117"/>
    </row>
    <row r="173" spans="1:11" ht="12.75" customHeight="1">
      <c r="B173" s="118"/>
      <c r="C173" s="119" t="s">
        <v>142</v>
      </c>
      <c r="D173" s="100">
        <f>SUM(B4+B7+B14+B38+B50+B55+B74+B91+B100+B109+B126+B143+B151+B155+B169)</f>
        <v>138</v>
      </c>
    </row>
    <row r="174" spans="1:11" ht="12.75" customHeight="1">
      <c r="B174" s="118"/>
      <c r="C174" s="119" t="s">
        <v>119</v>
      </c>
      <c r="D174" s="100">
        <f>SUM(D4+D7+D14+D38+D50+D55+D74+D91+D100+D109+D126+D143+D151+D155+D169)</f>
        <v>682</v>
      </c>
    </row>
    <row r="175" spans="1:11" ht="12.75" customHeight="1">
      <c r="B175" s="118"/>
      <c r="C175" s="119" t="s">
        <v>120</v>
      </c>
      <c r="D175" s="99">
        <f>SUM(E4+E7+E14+E38+E50+E55+E74+E91+E100+E109+E126+E143+E151+E155+E169)</f>
        <v>6262</v>
      </c>
    </row>
    <row r="176" spans="1:11" ht="12.75" customHeight="1"/>
    <row r="177" spans="3:8" ht="12.75" customHeight="1">
      <c r="C177" s="104" t="s">
        <v>150</v>
      </c>
      <c r="D177" s="106"/>
      <c r="E177" s="106"/>
      <c r="F177" s="106"/>
      <c r="G177" s="111" t="s">
        <v>106</v>
      </c>
      <c r="H177" s="111" t="s">
        <v>118</v>
      </c>
    </row>
    <row r="178" spans="3:8" ht="12.75" customHeight="1">
      <c r="C178" s="126"/>
      <c r="D178" s="126"/>
      <c r="E178" s="109" t="s">
        <v>145</v>
      </c>
      <c r="G178" s="100">
        <f>SUM(G4+G7+G14+G38+G50+G55+G74+G91+G100+G109+G126+G143+G151+G155+G169)</f>
        <v>128</v>
      </c>
      <c r="H178" s="114">
        <f>G178/(G183)</f>
        <v>0.18768328445747801</v>
      </c>
    </row>
    <row r="179" spans="3:8" ht="12.75" customHeight="1">
      <c r="C179" s="126"/>
      <c r="D179" s="126"/>
      <c r="E179" s="109" t="s">
        <v>146</v>
      </c>
      <c r="G179" s="100">
        <f>SUM(H4+H7+H14+H38+H50+H55+H74+H91+H100+H109+H126+H143+H151+H155+H169)</f>
        <v>134</v>
      </c>
      <c r="H179" s="114">
        <f>G179/G183</f>
        <v>0.19648093841642228</v>
      </c>
    </row>
    <row r="180" spans="3:8" ht="12.75" customHeight="1">
      <c r="C180" s="126"/>
      <c r="D180" s="126"/>
      <c r="E180" s="109" t="s">
        <v>147</v>
      </c>
      <c r="G180" s="100">
        <f>SUM(I4+I7+I14+I38+I50+I55+I74+I91+I100+I109+I126+I143+I151+I155+I169)</f>
        <v>198</v>
      </c>
      <c r="H180" s="114">
        <f>G180/G183</f>
        <v>0.29032258064516131</v>
      </c>
    </row>
    <row r="181" spans="3:8" ht="12.75" customHeight="1">
      <c r="C181" s="126"/>
      <c r="D181" s="126"/>
      <c r="E181" s="109" t="s">
        <v>148</v>
      </c>
      <c r="G181" s="100">
        <f>SUM(J4+J7+J14+J38+J50+J55+J74+J91+J100+J109+J126+J143+J151+J155+J169)</f>
        <v>194</v>
      </c>
      <c r="H181" s="114">
        <f>G181/G183</f>
        <v>0.28445747800586513</v>
      </c>
    </row>
    <row r="182" spans="3:8" ht="12.75" customHeight="1">
      <c r="C182" s="126"/>
      <c r="D182" s="126"/>
      <c r="E182" s="109" t="s">
        <v>149</v>
      </c>
      <c r="G182" s="125">
        <f>SUM(K4+K7+K14+K38+K50+K55+K74+K91+K100+K109+K126+K143+K151+K155+K169)</f>
        <v>28</v>
      </c>
      <c r="H182" s="115">
        <f>G182/G183</f>
        <v>4.1055718475073312E-2</v>
      </c>
    </row>
    <row r="183" spans="3:8" ht="12.75" customHeight="1">
      <c r="C183" s="126"/>
      <c r="D183" s="126"/>
      <c r="E183" s="126"/>
      <c r="F183" s="109"/>
      <c r="G183" s="123">
        <f>SUM(G178:G182)</f>
        <v>682</v>
      </c>
      <c r="H183" s="114">
        <f>SUM(H178:H182)</f>
        <v>1</v>
      </c>
    </row>
  </sheetData>
  <sortState ref="A10:K59">
    <sortCondition ref="C10:C59"/>
  </sortState>
  <mergeCells count="2">
    <mergeCell ref="G1:K1"/>
    <mergeCell ref="B1:E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2010 Swimming Season
California Beach Action Durations</oddHeader>
    <oddFooter>&amp;R&amp;P of &amp;N</oddFooter>
  </headerFooter>
  <rowBreaks count="1" manualBreakCount="1">
    <brk id="152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L489"/>
  <sheetViews>
    <sheetView zoomScaleNormal="100" workbookViewId="0">
      <pane ySplit="2" topLeftCell="A3" activePane="bottomLeft" state="frozen"/>
      <selection activeCell="M67" activeCellId="1" sqref="D74:F74 M67"/>
      <selection pane="bottomLeft"/>
    </sheetView>
  </sheetViews>
  <sheetFormatPr defaultRowHeight="12.75"/>
  <cols>
    <col min="1" max="1" width="13.5703125" style="6" customWidth="1"/>
    <col min="2" max="2" width="9" style="6" customWidth="1"/>
    <col min="3" max="3" width="41" style="6" customWidth="1"/>
    <col min="4" max="4" width="0.85546875" style="6" customWidth="1"/>
    <col min="5" max="5" width="9.140625" style="55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51" customFormat="1" ht="12" customHeight="1">
      <c r="B1" s="252" t="s">
        <v>27</v>
      </c>
      <c r="C1" s="252"/>
      <c r="D1" s="66"/>
      <c r="E1" s="67"/>
      <c r="F1" s="66"/>
      <c r="G1" s="251" t="s">
        <v>29</v>
      </c>
      <c r="H1" s="251"/>
      <c r="I1" s="251"/>
      <c r="J1" s="66"/>
      <c r="K1" s="252" t="s">
        <v>37</v>
      </c>
      <c r="L1" s="252"/>
    </row>
    <row r="2" spans="1:12" s="54" customFormat="1" ht="48.75" customHeight="1">
      <c r="A2" s="3" t="s">
        <v>13</v>
      </c>
      <c r="B2" s="3" t="s">
        <v>14</v>
      </c>
      <c r="C2" s="3" t="s">
        <v>11</v>
      </c>
      <c r="D2" s="3"/>
      <c r="E2" s="15" t="s">
        <v>28</v>
      </c>
      <c r="F2" s="3"/>
      <c r="G2" s="3" t="s">
        <v>41</v>
      </c>
      <c r="H2" s="3" t="s">
        <v>15</v>
      </c>
      <c r="I2" s="3" t="s">
        <v>16</v>
      </c>
      <c r="J2" s="3"/>
      <c r="K2" s="3" t="s">
        <v>17</v>
      </c>
      <c r="L2" s="3" t="s">
        <v>18</v>
      </c>
    </row>
    <row r="3" spans="1:12" s="31" customFormat="1" ht="12.75" customHeight="1">
      <c r="A3" s="201" t="s">
        <v>1087</v>
      </c>
      <c r="B3" s="70"/>
      <c r="C3" s="217" t="s">
        <v>1088</v>
      </c>
      <c r="D3" s="218"/>
      <c r="E3" s="200">
        <v>214</v>
      </c>
      <c r="F3" s="219"/>
      <c r="G3" s="220" t="s">
        <v>30</v>
      </c>
      <c r="H3" s="220">
        <v>14</v>
      </c>
      <c r="I3" s="221">
        <f t="shared" ref="I3" si="0">H3/E3</f>
        <v>6.5420560747663545E-2</v>
      </c>
      <c r="J3" s="219"/>
      <c r="K3" s="222">
        <f t="shared" ref="K3" si="1">E3-H3</f>
        <v>200</v>
      </c>
      <c r="L3" s="221">
        <f t="shared" ref="L3" si="2">K3/E3</f>
        <v>0.93457943925233644</v>
      </c>
    </row>
    <row r="4" spans="1:12" s="31" customFormat="1" ht="12.75" customHeight="1">
      <c r="A4" s="32"/>
      <c r="B4" s="33">
        <v>1</v>
      </c>
      <c r="C4" s="33"/>
      <c r="D4" s="19"/>
      <c r="E4" s="134">
        <v>214</v>
      </c>
      <c r="F4" s="19"/>
      <c r="G4" s="33">
        <f>COUNTA(G3)</f>
        <v>1</v>
      </c>
      <c r="H4" s="36">
        <f>SUM(H3)</f>
        <v>14</v>
      </c>
      <c r="I4" s="44">
        <f>H4/E4</f>
        <v>6.5420560747663545E-2</v>
      </c>
      <c r="J4" s="213"/>
      <c r="K4" s="36">
        <f>SUM(K3)</f>
        <v>200</v>
      </c>
      <c r="L4" s="44">
        <f>K4/E4</f>
        <v>0.93457943925233644</v>
      </c>
    </row>
    <row r="5" spans="1:12" s="31" customFormat="1" ht="12.75" customHeight="1">
      <c r="A5" s="192"/>
      <c r="B5" s="19"/>
      <c r="C5" s="19"/>
      <c r="D5" s="19"/>
      <c r="E5" s="216"/>
      <c r="F5" s="19"/>
      <c r="G5" s="19"/>
      <c r="H5" s="19"/>
      <c r="I5" s="19"/>
      <c r="J5" s="19"/>
      <c r="K5" s="19"/>
      <c r="L5" s="19"/>
    </row>
    <row r="6" spans="1:12" s="31" customFormat="1" ht="12.75" customHeight="1">
      <c r="A6" s="201" t="s">
        <v>1090</v>
      </c>
      <c r="B6" s="201" t="s">
        <v>1091</v>
      </c>
      <c r="C6" s="201" t="s">
        <v>1092</v>
      </c>
      <c r="D6" s="3"/>
      <c r="E6" s="135">
        <v>214</v>
      </c>
      <c r="F6" s="3"/>
      <c r="G6" s="141" t="s">
        <v>30</v>
      </c>
      <c r="H6" s="141">
        <v>48</v>
      </c>
      <c r="I6" s="223">
        <f t="shared" ref="I6" si="3">H6/E6</f>
        <v>0.22429906542056074</v>
      </c>
      <c r="J6" s="224"/>
      <c r="K6" s="225">
        <f t="shared" ref="K6" si="4">E6-H6</f>
        <v>166</v>
      </c>
      <c r="L6" s="223">
        <f t="shared" ref="L6" si="5">K6/E6</f>
        <v>0.77570093457943923</v>
      </c>
    </row>
    <row r="7" spans="1:12" s="31" customFormat="1" ht="12.75" customHeight="1">
      <c r="A7" s="32"/>
      <c r="B7" s="33">
        <f>COUNTA(B6:B6)</f>
        <v>1</v>
      </c>
      <c r="C7" s="33"/>
      <c r="D7" s="19"/>
      <c r="E7" s="134">
        <v>214</v>
      </c>
      <c r="F7" s="19"/>
      <c r="G7" s="33">
        <f>COUNTA(G6)</f>
        <v>1</v>
      </c>
      <c r="H7" s="36">
        <f>SUM(H6)</f>
        <v>48</v>
      </c>
      <c r="I7" s="44">
        <f>H7/E7</f>
        <v>0.22429906542056074</v>
      </c>
      <c r="J7" s="213"/>
      <c r="K7" s="36">
        <f>SUM(K6)</f>
        <v>166</v>
      </c>
      <c r="L7" s="44">
        <f>K7/E7</f>
        <v>0.77570093457943923</v>
      </c>
    </row>
    <row r="8" spans="1:12" s="31" customFormat="1" ht="12.75" customHeight="1">
      <c r="A8" s="192"/>
      <c r="B8" s="19"/>
      <c r="C8" s="19"/>
      <c r="D8" s="19"/>
      <c r="E8" s="216"/>
      <c r="F8" s="19"/>
      <c r="G8" s="19"/>
      <c r="H8" s="19"/>
      <c r="I8" s="19"/>
      <c r="J8" s="19"/>
      <c r="K8" s="19"/>
      <c r="L8" s="19"/>
    </row>
    <row r="9" spans="1:12">
      <c r="A9" s="134" t="s">
        <v>164</v>
      </c>
      <c r="B9" s="134" t="s">
        <v>165</v>
      </c>
      <c r="C9" s="134" t="s">
        <v>166</v>
      </c>
      <c r="D9" s="134"/>
      <c r="E9" s="134">
        <v>214</v>
      </c>
      <c r="F9" s="5"/>
      <c r="G9" s="13"/>
      <c r="H9" s="140"/>
      <c r="I9" s="38">
        <f t="shared" ref="I9:I20" si="6">H9/E9</f>
        <v>0</v>
      </c>
      <c r="J9" s="60"/>
      <c r="K9" s="39">
        <f t="shared" ref="K9:K20" si="7">E9-H9</f>
        <v>214</v>
      </c>
      <c r="L9" s="38">
        <f t="shared" ref="L9:L20" si="8">K9/E9</f>
        <v>1</v>
      </c>
    </row>
    <row r="10" spans="1:12">
      <c r="A10" s="134" t="s">
        <v>164</v>
      </c>
      <c r="B10" s="134" t="s">
        <v>167</v>
      </c>
      <c r="C10" s="134" t="s">
        <v>168</v>
      </c>
      <c r="D10" s="134"/>
      <c r="E10" s="134">
        <v>214</v>
      </c>
      <c r="F10" s="5"/>
      <c r="G10" s="13"/>
      <c r="H10" s="140"/>
      <c r="I10" s="38">
        <f t="shared" si="6"/>
        <v>0</v>
      </c>
      <c r="J10" s="60"/>
      <c r="K10" s="39">
        <f t="shared" si="7"/>
        <v>214</v>
      </c>
      <c r="L10" s="38">
        <f t="shared" si="8"/>
        <v>1</v>
      </c>
    </row>
    <row r="11" spans="1:12">
      <c r="A11" s="134" t="s">
        <v>164</v>
      </c>
      <c r="B11" s="134" t="s">
        <v>169</v>
      </c>
      <c r="C11" s="134" t="s">
        <v>170</v>
      </c>
      <c r="D11" s="134"/>
      <c r="E11" s="134">
        <v>214</v>
      </c>
      <c r="F11" s="5"/>
      <c r="G11" s="13"/>
      <c r="H11" s="140"/>
      <c r="I11" s="38">
        <f t="shared" si="6"/>
        <v>0</v>
      </c>
      <c r="J11" s="60"/>
      <c r="K11" s="39">
        <f t="shared" si="7"/>
        <v>214</v>
      </c>
      <c r="L11" s="38">
        <f t="shared" si="8"/>
        <v>1</v>
      </c>
    </row>
    <row r="12" spans="1:12">
      <c r="A12" s="134" t="s">
        <v>164</v>
      </c>
      <c r="B12" s="134" t="s">
        <v>171</v>
      </c>
      <c r="C12" s="134" t="s">
        <v>172</v>
      </c>
      <c r="D12" s="134"/>
      <c r="E12" s="134">
        <v>214</v>
      </c>
      <c r="F12" s="5"/>
      <c r="G12" s="13"/>
      <c r="H12" s="161"/>
      <c r="I12" s="38">
        <f t="shared" ref="I12:I14" si="9">H12/E12</f>
        <v>0</v>
      </c>
      <c r="J12" s="60"/>
      <c r="K12" s="39">
        <f t="shared" ref="K12:K14" si="10">E12-H12</f>
        <v>214</v>
      </c>
      <c r="L12" s="38">
        <f t="shared" ref="L12:L14" si="11">K12/E12</f>
        <v>1</v>
      </c>
    </row>
    <row r="13" spans="1:12">
      <c r="A13" s="134" t="s">
        <v>164</v>
      </c>
      <c r="B13" s="134" t="s">
        <v>173</v>
      </c>
      <c r="C13" s="134" t="s">
        <v>174</v>
      </c>
      <c r="D13" s="134"/>
      <c r="E13" s="134">
        <v>214</v>
      </c>
      <c r="F13" s="5"/>
      <c r="G13" s="13"/>
      <c r="H13" s="161"/>
      <c r="I13" s="38">
        <f t="shared" si="9"/>
        <v>0</v>
      </c>
      <c r="J13" s="60"/>
      <c r="K13" s="39">
        <f t="shared" si="10"/>
        <v>214</v>
      </c>
      <c r="L13" s="38">
        <f t="shared" si="11"/>
        <v>1</v>
      </c>
    </row>
    <row r="14" spans="1:12">
      <c r="A14" s="134" t="s">
        <v>164</v>
      </c>
      <c r="B14" s="134" t="s">
        <v>175</v>
      </c>
      <c r="C14" s="134" t="s">
        <v>176</v>
      </c>
      <c r="D14" s="134"/>
      <c r="E14" s="134">
        <v>214</v>
      </c>
      <c r="F14" s="5"/>
      <c r="G14" s="13"/>
      <c r="H14" s="161"/>
      <c r="I14" s="38">
        <f t="shared" si="9"/>
        <v>0</v>
      </c>
      <c r="J14" s="60"/>
      <c r="K14" s="39">
        <f t="shared" si="10"/>
        <v>214</v>
      </c>
      <c r="L14" s="38">
        <f t="shared" si="11"/>
        <v>1</v>
      </c>
    </row>
    <row r="15" spans="1:12">
      <c r="A15" s="134" t="s">
        <v>164</v>
      </c>
      <c r="B15" s="134" t="s">
        <v>177</v>
      </c>
      <c r="C15" s="134" t="s">
        <v>178</v>
      </c>
      <c r="D15" s="134"/>
      <c r="E15" s="134">
        <v>214</v>
      </c>
      <c r="F15" s="5"/>
      <c r="G15" s="13"/>
      <c r="H15" s="140"/>
      <c r="I15" s="38">
        <f t="shared" si="6"/>
        <v>0</v>
      </c>
      <c r="J15" s="60"/>
      <c r="K15" s="39">
        <f t="shared" si="7"/>
        <v>214</v>
      </c>
      <c r="L15" s="38">
        <f t="shared" si="8"/>
        <v>1</v>
      </c>
    </row>
    <row r="16" spans="1:12">
      <c r="A16" s="134" t="s">
        <v>164</v>
      </c>
      <c r="B16" s="134" t="s">
        <v>179</v>
      </c>
      <c r="C16" s="134" t="s">
        <v>180</v>
      </c>
      <c r="D16" s="134"/>
      <c r="E16" s="134">
        <v>214</v>
      </c>
      <c r="F16" s="5"/>
      <c r="G16" s="13"/>
      <c r="H16" s="140"/>
      <c r="I16" s="38">
        <f t="shared" si="6"/>
        <v>0</v>
      </c>
      <c r="J16" s="60"/>
      <c r="K16" s="39">
        <f t="shared" si="7"/>
        <v>214</v>
      </c>
      <c r="L16" s="38">
        <f t="shared" si="8"/>
        <v>1</v>
      </c>
    </row>
    <row r="17" spans="1:12">
      <c r="A17" s="134" t="s">
        <v>164</v>
      </c>
      <c r="B17" s="134" t="s">
        <v>181</v>
      </c>
      <c r="C17" s="134" t="s">
        <v>182</v>
      </c>
      <c r="D17" s="134"/>
      <c r="E17" s="134">
        <v>214</v>
      </c>
      <c r="F17" s="5"/>
      <c r="G17" s="37"/>
      <c r="H17" s="37"/>
      <c r="I17" s="38">
        <f t="shared" si="6"/>
        <v>0</v>
      </c>
      <c r="J17" s="60"/>
      <c r="K17" s="39">
        <f t="shared" si="7"/>
        <v>214</v>
      </c>
      <c r="L17" s="38">
        <f t="shared" si="8"/>
        <v>1</v>
      </c>
    </row>
    <row r="18" spans="1:12">
      <c r="A18" s="134" t="s">
        <v>164</v>
      </c>
      <c r="B18" s="134" t="s">
        <v>183</v>
      </c>
      <c r="C18" s="134" t="s">
        <v>184</v>
      </c>
      <c r="D18" s="134"/>
      <c r="E18" s="134">
        <v>214</v>
      </c>
      <c r="F18" s="5"/>
      <c r="G18" s="13"/>
      <c r="H18" s="140"/>
      <c r="I18" s="38">
        <f t="shared" si="6"/>
        <v>0</v>
      </c>
      <c r="J18" s="60"/>
      <c r="K18" s="39">
        <f t="shared" si="7"/>
        <v>214</v>
      </c>
      <c r="L18" s="38">
        <f t="shared" si="8"/>
        <v>1</v>
      </c>
    </row>
    <row r="19" spans="1:12">
      <c r="A19" s="134" t="s">
        <v>164</v>
      </c>
      <c r="B19" s="134" t="s">
        <v>185</v>
      </c>
      <c r="C19" s="134" t="s">
        <v>186</v>
      </c>
      <c r="D19" s="134"/>
      <c r="E19" s="134">
        <v>214</v>
      </c>
      <c r="F19" s="5"/>
      <c r="G19" s="13"/>
      <c r="H19" s="140"/>
      <c r="I19" s="38">
        <f t="shared" si="6"/>
        <v>0</v>
      </c>
      <c r="J19" s="60"/>
      <c r="K19" s="39">
        <f t="shared" si="7"/>
        <v>214</v>
      </c>
      <c r="L19" s="38">
        <f t="shared" si="8"/>
        <v>1</v>
      </c>
    </row>
    <row r="20" spans="1:12">
      <c r="A20" s="135" t="s">
        <v>164</v>
      </c>
      <c r="B20" s="135" t="s">
        <v>187</v>
      </c>
      <c r="C20" s="135" t="s">
        <v>188</v>
      </c>
      <c r="D20" s="135"/>
      <c r="E20" s="135">
        <v>214</v>
      </c>
      <c r="F20" s="61"/>
      <c r="G20" s="63"/>
      <c r="H20" s="64"/>
      <c r="I20" s="41">
        <f t="shared" si="6"/>
        <v>0</v>
      </c>
      <c r="J20" s="62"/>
      <c r="K20" s="42">
        <f t="shared" si="7"/>
        <v>214</v>
      </c>
      <c r="L20" s="41">
        <f t="shared" si="8"/>
        <v>1</v>
      </c>
    </row>
    <row r="21" spans="1:12">
      <c r="A21" s="32"/>
      <c r="B21" s="33">
        <f>COUNTA(B9:B20)</f>
        <v>12</v>
      </c>
      <c r="C21" s="32"/>
      <c r="E21" s="36">
        <f>SUM(E9:E20)</f>
        <v>2568</v>
      </c>
      <c r="F21" s="43"/>
      <c r="G21" s="33">
        <f>COUNTA(G9:G20)</f>
        <v>0</v>
      </c>
      <c r="H21" s="36">
        <f>SUM(H9:H20)</f>
        <v>0</v>
      </c>
      <c r="I21" s="44">
        <f>H21/E21</f>
        <v>0</v>
      </c>
      <c r="J21" s="45"/>
      <c r="K21" s="36">
        <f>SUM(K9:K20)</f>
        <v>2568</v>
      </c>
      <c r="L21" s="44">
        <f>K21/E21</f>
        <v>1</v>
      </c>
    </row>
    <row r="22" spans="1:12" ht="8.25" customHeight="1">
      <c r="A22" s="32"/>
      <c r="B22" s="33"/>
      <c r="C22" s="32"/>
      <c r="E22" s="36"/>
      <c r="F22" s="43"/>
      <c r="G22" s="33"/>
      <c r="H22" s="36"/>
      <c r="I22" s="44"/>
      <c r="J22" s="45"/>
      <c r="K22" s="36"/>
      <c r="L22" s="44"/>
    </row>
    <row r="23" spans="1:12">
      <c r="A23" s="134" t="s">
        <v>189</v>
      </c>
      <c r="B23" s="134" t="s">
        <v>190</v>
      </c>
      <c r="C23" s="134" t="s">
        <v>191</v>
      </c>
      <c r="D23" s="134"/>
      <c r="E23" s="134">
        <v>214</v>
      </c>
      <c r="F23" s="5"/>
      <c r="G23" s="13"/>
      <c r="H23" s="140"/>
      <c r="I23" s="38">
        <f t="shared" ref="I23" si="12">H23/E23</f>
        <v>0</v>
      </c>
      <c r="J23" s="60"/>
      <c r="K23" s="39">
        <f t="shared" ref="K23" si="13">E23-H23</f>
        <v>214</v>
      </c>
      <c r="L23" s="38">
        <f t="shared" ref="L23" si="14">K23/E23</f>
        <v>1</v>
      </c>
    </row>
    <row r="24" spans="1:12">
      <c r="A24" s="134" t="s">
        <v>189</v>
      </c>
      <c r="B24" s="134" t="s">
        <v>192</v>
      </c>
      <c r="C24" s="134" t="s">
        <v>193</v>
      </c>
      <c r="D24" s="134"/>
      <c r="E24" s="134">
        <v>214</v>
      </c>
      <c r="F24" s="5"/>
      <c r="G24" s="13"/>
      <c r="H24" s="164"/>
      <c r="I24" s="38">
        <f t="shared" ref="I24:I50" si="15">H24/E24</f>
        <v>0</v>
      </c>
      <c r="J24" s="60"/>
      <c r="K24" s="39">
        <f t="shared" ref="K24:K50" si="16">E24-H24</f>
        <v>214</v>
      </c>
      <c r="L24" s="38">
        <f t="shared" ref="L24:L50" si="17">K24/E24</f>
        <v>1</v>
      </c>
    </row>
    <row r="25" spans="1:12">
      <c r="A25" s="134" t="s">
        <v>189</v>
      </c>
      <c r="B25" s="134" t="s">
        <v>194</v>
      </c>
      <c r="C25" s="134" t="s">
        <v>195</v>
      </c>
      <c r="D25" s="134"/>
      <c r="E25" s="134">
        <v>214</v>
      </c>
      <c r="F25" s="5"/>
      <c r="G25" s="13"/>
      <c r="H25" s="164"/>
      <c r="I25" s="38">
        <f t="shared" si="15"/>
        <v>0</v>
      </c>
      <c r="J25" s="60"/>
      <c r="K25" s="39">
        <f t="shared" si="16"/>
        <v>214</v>
      </c>
      <c r="L25" s="38">
        <f t="shared" si="17"/>
        <v>1</v>
      </c>
    </row>
    <row r="26" spans="1:12">
      <c r="A26" s="134" t="s">
        <v>189</v>
      </c>
      <c r="B26" s="134" t="s">
        <v>196</v>
      </c>
      <c r="C26" s="134" t="s">
        <v>197</v>
      </c>
      <c r="D26" s="134"/>
      <c r="E26" s="134">
        <v>214</v>
      </c>
      <c r="F26" s="5"/>
      <c r="G26" s="13"/>
      <c r="H26" s="164"/>
      <c r="I26" s="38">
        <f t="shared" si="15"/>
        <v>0</v>
      </c>
      <c r="J26" s="60"/>
      <c r="K26" s="39">
        <f t="shared" si="16"/>
        <v>214</v>
      </c>
      <c r="L26" s="38">
        <f t="shared" si="17"/>
        <v>1</v>
      </c>
    </row>
    <row r="27" spans="1:12">
      <c r="A27" s="134" t="s">
        <v>189</v>
      </c>
      <c r="B27" s="134" t="s">
        <v>198</v>
      </c>
      <c r="C27" s="134" t="s">
        <v>199</v>
      </c>
      <c r="D27" s="134"/>
      <c r="E27" s="134">
        <v>214</v>
      </c>
      <c r="F27" s="5"/>
      <c r="G27" s="13"/>
      <c r="H27" s="164"/>
      <c r="I27" s="38">
        <f t="shared" si="15"/>
        <v>0</v>
      </c>
      <c r="J27" s="60"/>
      <c r="K27" s="39">
        <f t="shared" si="16"/>
        <v>214</v>
      </c>
      <c r="L27" s="38">
        <f t="shared" si="17"/>
        <v>1</v>
      </c>
    </row>
    <row r="28" spans="1:12">
      <c r="A28" s="134" t="s">
        <v>189</v>
      </c>
      <c r="B28" s="134" t="s">
        <v>200</v>
      </c>
      <c r="C28" s="134" t="s">
        <v>201</v>
      </c>
      <c r="D28" s="134"/>
      <c r="E28" s="134">
        <v>214</v>
      </c>
      <c r="F28" s="5"/>
      <c r="G28" s="13"/>
      <c r="H28" s="164"/>
      <c r="I28" s="38">
        <f t="shared" si="15"/>
        <v>0</v>
      </c>
      <c r="J28" s="60"/>
      <c r="K28" s="39">
        <f t="shared" si="16"/>
        <v>214</v>
      </c>
      <c r="L28" s="38">
        <f t="shared" si="17"/>
        <v>1</v>
      </c>
    </row>
    <row r="29" spans="1:12">
      <c r="A29" s="134" t="s">
        <v>189</v>
      </c>
      <c r="B29" s="134" t="s">
        <v>202</v>
      </c>
      <c r="C29" s="134" t="s">
        <v>203</v>
      </c>
      <c r="D29" s="134"/>
      <c r="E29" s="134">
        <v>214</v>
      </c>
      <c r="F29" s="5"/>
      <c r="G29" s="214" t="s">
        <v>30</v>
      </c>
      <c r="H29" s="214">
        <v>13</v>
      </c>
      <c r="I29" s="38">
        <f t="shared" si="15"/>
        <v>6.0747663551401869E-2</v>
      </c>
      <c r="J29" s="60"/>
      <c r="K29" s="39">
        <f t="shared" si="16"/>
        <v>201</v>
      </c>
      <c r="L29" s="38">
        <f t="shared" si="17"/>
        <v>0.93925233644859818</v>
      </c>
    </row>
    <row r="30" spans="1:12">
      <c r="A30" s="134" t="s">
        <v>189</v>
      </c>
      <c r="B30" s="134" t="s">
        <v>204</v>
      </c>
      <c r="C30" s="134" t="s">
        <v>205</v>
      </c>
      <c r="D30" s="134"/>
      <c r="E30" s="134">
        <v>214</v>
      </c>
      <c r="F30" s="5"/>
      <c r="G30" s="13"/>
      <c r="H30" s="164"/>
      <c r="I30" s="38">
        <f t="shared" si="15"/>
        <v>0</v>
      </c>
      <c r="J30" s="60"/>
      <c r="K30" s="39">
        <f t="shared" si="16"/>
        <v>214</v>
      </c>
      <c r="L30" s="38">
        <f t="shared" si="17"/>
        <v>1</v>
      </c>
    </row>
    <row r="31" spans="1:12">
      <c r="A31" s="134" t="s">
        <v>189</v>
      </c>
      <c r="B31" s="134" t="s">
        <v>206</v>
      </c>
      <c r="C31" s="134" t="s">
        <v>207</v>
      </c>
      <c r="D31" s="134"/>
      <c r="E31" s="134">
        <v>214</v>
      </c>
      <c r="F31" s="5"/>
      <c r="G31" s="13"/>
      <c r="H31" s="164"/>
      <c r="I31" s="38">
        <f t="shared" si="15"/>
        <v>0</v>
      </c>
      <c r="J31" s="60"/>
      <c r="K31" s="39">
        <f t="shared" si="16"/>
        <v>214</v>
      </c>
      <c r="L31" s="38">
        <f t="shared" si="17"/>
        <v>1</v>
      </c>
    </row>
    <row r="32" spans="1:12">
      <c r="A32" s="134" t="s">
        <v>189</v>
      </c>
      <c r="B32" s="134" t="s">
        <v>208</v>
      </c>
      <c r="C32" s="134" t="s">
        <v>209</v>
      </c>
      <c r="D32" s="134"/>
      <c r="E32" s="134">
        <v>214</v>
      </c>
      <c r="F32" s="5"/>
      <c r="G32" s="13"/>
      <c r="H32" s="164"/>
      <c r="I32" s="38">
        <f t="shared" si="15"/>
        <v>0</v>
      </c>
      <c r="J32" s="60"/>
      <c r="K32" s="39">
        <f t="shared" si="16"/>
        <v>214</v>
      </c>
      <c r="L32" s="38">
        <f t="shared" si="17"/>
        <v>1</v>
      </c>
    </row>
    <row r="33" spans="1:12">
      <c r="A33" s="134" t="s">
        <v>189</v>
      </c>
      <c r="B33" s="134" t="s">
        <v>210</v>
      </c>
      <c r="C33" s="134" t="s">
        <v>211</v>
      </c>
      <c r="D33" s="134"/>
      <c r="E33" s="134">
        <v>214</v>
      </c>
      <c r="F33" s="5"/>
      <c r="G33" s="13"/>
      <c r="H33" s="164"/>
      <c r="I33" s="38">
        <f t="shared" si="15"/>
        <v>0</v>
      </c>
      <c r="J33" s="60"/>
      <c r="K33" s="39">
        <f t="shared" si="16"/>
        <v>214</v>
      </c>
      <c r="L33" s="38">
        <f t="shared" si="17"/>
        <v>1</v>
      </c>
    </row>
    <row r="34" spans="1:12">
      <c r="A34" s="134" t="s">
        <v>189</v>
      </c>
      <c r="B34" s="134" t="s">
        <v>212</v>
      </c>
      <c r="C34" s="134" t="s">
        <v>213</v>
      </c>
      <c r="D34" s="134"/>
      <c r="E34" s="134">
        <v>214</v>
      </c>
      <c r="F34" s="5"/>
      <c r="G34" s="13"/>
      <c r="H34" s="164"/>
      <c r="I34" s="38">
        <f t="shared" si="15"/>
        <v>0</v>
      </c>
      <c r="J34" s="60"/>
      <c r="K34" s="39">
        <f t="shared" si="16"/>
        <v>214</v>
      </c>
      <c r="L34" s="38">
        <f t="shared" si="17"/>
        <v>1</v>
      </c>
    </row>
    <row r="35" spans="1:12">
      <c r="A35" s="134" t="s">
        <v>189</v>
      </c>
      <c r="B35" s="134" t="s">
        <v>214</v>
      </c>
      <c r="C35" s="134" t="s">
        <v>215</v>
      </c>
      <c r="D35" s="134"/>
      <c r="E35" s="134">
        <v>214</v>
      </c>
      <c r="F35" s="5"/>
      <c r="G35" s="13"/>
      <c r="H35" s="164"/>
      <c r="I35" s="38">
        <f t="shared" si="15"/>
        <v>0</v>
      </c>
      <c r="J35" s="60"/>
      <c r="K35" s="39">
        <f t="shared" si="16"/>
        <v>214</v>
      </c>
      <c r="L35" s="38">
        <f t="shared" si="17"/>
        <v>1</v>
      </c>
    </row>
    <row r="36" spans="1:12">
      <c r="A36" s="134" t="s">
        <v>189</v>
      </c>
      <c r="B36" s="134" t="s">
        <v>216</v>
      </c>
      <c r="C36" s="134" t="s">
        <v>217</v>
      </c>
      <c r="D36" s="134"/>
      <c r="E36" s="134">
        <v>214</v>
      </c>
      <c r="F36" s="5"/>
      <c r="G36" s="13"/>
      <c r="H36" s="164"/>
      <c r="I36" s="38">
        <f t="shared" si="15"/>
        <v>0</v>
      </c>
      <c r="J36" s="60"/>
      <c r="K36" s="39">
        <f t="shared" si="16"/>
        <v>214</v>
      </c>
      <c r="L36" s="38">
        <f t="shared" si="17"/>
        <v>1</v>
      </c>
    </row>
    <row r="37" spans="1:12">
      <c r="A37" s="134" t="s">
        <v>189</v>
      </c>
      <c r="B37" s="134" t="s">
        <v>218</v>
      </c>
      <c r="C37" s="134" t="s">
        <v>219</v>
      </c>
      <c r="D37" s="134"/>
      <c r="E37" s="134">
        <v>214</v>
      </c>
      <c r="F37" s="5"/>
      <c r="G37" s="13"/>
      <c r="H37" s="164"/>
      <c r="I37" s="38">
        <f t="shared" si="15"/>
        <v>0</v>
      </c>
      <c r="J37" s="60"/>
      <c r="K37" s="39">
        <f t="shared" si="16"/>
        <v>214</v>
      </c>
      <c r="L37" s="38">
        <f t="shared" si="17"/>
        <v>1</v>
      </c>
    </row>
    <row r="38" spans="1:12">
      <c r="A38" s="134" t="s">
        <v>189</v>
      </c>
      <c r="B38" s="134" t="s">
        <v>220</v>
      </c>
      <c r="C38" s="134" t="s">
        <v>221</v>
      </c>
      <c r="D38" s="134"/>
      <c r="E38" s="134">
        <v>214</v>
      </c>
      <c r="F38" s="5"/>
      <c r="G38" s="13"/>
      <c r="H38" s="164"/>
      <c r="I38" s="38">
        <f t="shared" si="15"/>
        <v>0</v>
      </c>
      <c r="J38" s="60"/>
      <c r="K38" s="39">
        <f t="shared" si="16"/>
        <v>214</v>
      </c>
      <c r="L38" s="38">
        <f t="shared" si="17"/>
        <v>1</v>
      </c>
    </row>
    <row r="39" spans="1:12">
      <c r="A39" s="134" t="s">
        <v>189</v>
      </c>
      <c r="B39" s="134" t="s">
        <v>222</v>
      </c>
      <c r="C39" s="134" t="s">
        <v>223</v>
      </c>
      <c r="D39" s="134"/>
      <c r="E39" s="134">
        <v>214</v>
      </c>
      <c r="F39" s="5"/>
      <c r="G39" s="13"/>
      <c r="H39" s="164"/>
      <c r="I39" s="38">
        <f t="shared" si="15"/>
        <v>0</v>
      </c>
      <c r="J39" s="60"/>
      <c r="K39" s="39">
        <f t="shared" si="16"/>
        <v>214</v>
      </c>
      <c r="L39" s="38">
        <f t="shared" si="17"/>
        <v>1</v>
      </c>
    </row>
    <row r="40" spans="1:12">
      <c r="A40" s="134" t="s">
        <v>189</v>
      </c>
      <c r="B40" s="134" t="s">
        <v>224</v>
      </c>
      <c r="C40" s="134" t="s">
        <v>225</v>
      </c>
      <c r="D40" s="134"/>
      <c r="E40" s="134">
        <v>214</v>
      </c>
      <c r="F40" s="5"/>
      <c r="G40" s="13" t="s">
        <v>30</v>
      </c>
      <c r="H40" s="169">
        <v>6</v>
      </c>
      <c r="I40" s="38">
        <f t="shared" si="15"/>
        <v>2.8037383177570093E-2</v>
      </c>
      <c r="J40" s="60"/>
      <c r="K40" s="39">
        <f t="shared" si="16"/>
        <v>208</v>
      </c>
      <c r="L40" s="38">
        <f t="shared" si="17"/>
        <v>0.9719626168224299</v>
      </c>
    </row>
    <row r="41" spans="1:12">
      <c r="A41" s="134" t="s">
        <v>189</v>
      </c>
      <c r="B41" s="134" t="s">
        <v>226</v>
      </c>
      <c r="C41" s="134" t="s">
        <v>227</v>
      </c>
      <c r="D41" s="134"/>
      <c r="E41" s="134">
        <v>214</v>
      </c>
      <c r="F41" s="5"/>
      <c r="G41" s="13"/>
      <c r="H41" s="164"/>
      <c r="I41" s="38">
        <f t="shared" si="15"/>
        <v>0</v>
      </c>
      <c r="J41" s="60"/>
      <c r="K41" s="39">
        <f t="shared" si="16"/>
        <v>214</v>
      </c>
      <c r="L41" s="38">
        <f t="shared" si="17"/>
        <v>1</v>
      </c>
    </row>
    <row r="42" spans="1:12">
      <c r="A42" s="134" t="s">
        <v>189</v>
      </c>
      <c r="B42" s="134" t="s">
        <v>228</v>
      </c>
      <c r="C42" s="134" t="s">
        <v>229</v>
      </c>
      <c r="D42" s="134"/>
      <c r="E42" s="134">
        <v>214</v>
      </c>
      <c r="F42" s="5"/>
      <c r="G42" s="13"/>
      <c r="H42" s="164"/>
      <c r="I42" s="38">
        <f t="shared" si="15"/>
        <v>0</v>
      </c>
      <c r="J42" s="60"/>
      <c r="K42" s="39">
        <f t="shared" si="16"/>
        <v>214</v>
      </c>
      <c r="L42" s="38">
        <f t="shared" si="17"/>
        <v>1</v>
      </c>
    </row>
    <row r="43" spans="1:12">
      <c r="A43" s="134" t="s">
        <v>189</v>
      </c>
      <c r="B43" s="134" t="s">
        <v>230</v>
      </c>
      <c r="C43" s="134" t="s">
        <v>231</v>
      </c>
      <c r="D43" s="134"/>
      <c r="E43" s="134">
        <v>214</v>
      </c>
      <c r="F43" s="5"/>
      <c r="G43" s="13" t="s">
        <v>30</v>
      </c>
      <c r="H43" s="169">
        <v>10</v>
      </c>
      <c r="I43" s="38">
        <f t="shared" si="15"/>
        <v>4.6728971962616821E-2</v>
      </c>
      <c r="J43" s="60"/>
      <c r="K43" s="39">
        <f t="shared" si="16"/>
        <v>204</v>
      </c>
      <c r="L43" s="38">
        <f t="shared" si="17"/>
        <v>0.95327102803738317</v>
      </c>
    </row>
    <row r="44" spans="1:12">
      <c r="A44" s="134" t="s">
        <v>189</v>
      </c>
      <c r="B44" s="134" t="s">
        <v>232</v>
      </c>
      <c r="C44" s="134" t="s">
        <v>233</v>
      </c>
      <c r="D44" s="134"/>
      <c r="E44" s="134">
        <v>214</v>
      </c>
      <c r="F44" s="5"/>
      <c r="G44" s="13" t="s">
        <v>30</v>
      </c>
      <c r="H44" s="169">
        <v>9</v>
      </c>
      <c r="I44" s="38">
        <f t="shared" si="15"/>
        <v>4.2056074766355138E-2</v>
      </c>
      <c r="J44" s="60"/>
      <c r="K44" s="39">
        <f t="shared" si="16"/>
        <v>205</v>
      </c>
      <c r="L44" s="38">
        <f t="shared" si="17"/>
        <v>0.95794392523364491</v>
      </c>
    </row>
    <row r="45" spans="1:12">
      <c r="A45" s="134" t="s">
        <v>189</v>
      </c>
      <c r="B45" s="134" t="s">
        <v>234</v>
      </c>
      <c r="C45" s="134" t="s">
        <v>235</v>
      </c>
      <c r="D45" s="134"/>
      <c r="E45" s="134">
        <v>214</v>
      </c>
      <c r="F45" s="5"/>
      <c r="G45" s="13"/>
      <c r="H45" s="164"/>
      <c r="I45" s="38">
        <f t="shared" si="15"/>
        <v>0</v>
      </c>
      <c r="J45" s="60"/>
      <c r="K45" s="39">
        <f t="shared" si="16"/>
        <v>214</v>
      </c>
      <c r="L45" s="38">
        <f t="shared" si="17"/>
        <v>1</v>
      </c>
    </row>
    <row r="46" spans="1:12">
      <c r="A46" s="134" t="s">
        <v>189</v>
      </c>
      <c r="B46" s="134" t="s">
        <v>236</v>
      </c>
      <c r="C46" s="134" t="s">
        <v>237</v>
      </c>
      <c r="D46" s="134"/>
      <c r="E46" s="134">
        <v>214</v>
      </c>
      <c r="F46" s="5"/>
      <c r="G46" s="13"/>
      <c r="H46" s="164"/>
      <c r="I46" s="38">
        <f t="shared" si="15"/>
        <v>0</v>
      </c>
      <c r="J46" s="60"/>
      <c r="K46" s="39">
        <f t="shared" si="16"/>
        <v>214</v>
      </c>
      <c r="L46" s="38">
        <f t="shared" si="17"/>
        <v>1</v>
      </c>
    </row>
    <row r="47" spans="1:12">
      <c r="A47" s="134" t="s">
        <v>189</v>
      </c>
      <c r="B47" s="134" t="s">
        <v>238</v>
      </c>
      <c r="C47" s="134" t="s">
        <v>239</v>
      </c>
      <c r="D47" s="134"/>
      <c r="E47" s="134">
        <v>214</v>
      </c>
      <c r="F47" s="5"/>
      <c r="G47" s="13"/>
      <c r="H47" s="164"/>
      <c r="I47" s="38">
        <f t="shared" si="15"/>
        <v>0</v>
      </c>
      <c r="J47" s="60"/>
      <c r="K47" s="39">
        <f t="shared" si="16"/>
        <v>214</v>
      </c>
      <c r="L47" s="38">
        <f t="shared" si="17"/>
        <v>1</v>
      </c>
    </row>
    <row r="48" spans="1:12">
      <c r="A48" s="134" t="s">
        <v>189</v>
      </c>
      <c r="B48" s="134" t="s">
        <v>240</v>
      </c>
      <c r="C48" s="134" t="s">
        <v>241</v>
      </c>
      <c r="D48" s="134"/>
      <c r="E48" s="134">
        <v>214</v>
      </c>
      <c r="F48" s="5"/>
      <c r="G48" s="13"/>
      <c r="H48" s="164"/>
      <c r="I48" s="38">
        <f t="shared" si="15"/>
        <v>0</v>
      </c>
      <c r="J48" s="60"/>
      <c r="K48" s="39">
        <f t="shared" si="16"/>
        <v>214</v>
      </c>
      <c r="L48" s="38">
        <f t="shared" si="17"/>
        <v>1</v>
      </c>
    </row>
    <row r="49" spans="1:12">
      <c r="A49" s="134" t="s">
        <v>189</v>
      </c>
      <c r="B49" s="134" t="s">
        <v>242</v>
      </c>
      <c r="C49" s="134" t="s">
        <v>243</v>
      </c>
      <c r="D49" s="134"/>
      <c r="E49" s="134">
        <v>214</v>
      </c>
      <c r="F49" s="5"/>
      <c r="G49" s="13"/>
      <c r="H49" s="164"/>
      <c r="I49" s="38">
        <f t="shared" si="15"/>
        <v>0</v>
      </c>
      <c r="J49" s="60"/>
      <c r="K49" s="39">
        <f t="shared" si="16"/>
        <v>214</v>
      </c>
      <c r="L49" s="38">
        <f t="shared" si="17"/>
        <v>1</v>
      </c>
    </row>
    <row r="50" spans="1:12">
      <c r="A50" s="135" t="s">
        <v>189</v>
      </c>
      <c r="B50" s="135" t="s">
        <v>244</v>
      </c>
      <c r="C50" s="135" t="s">
        <v>245</v>
      </c>
      <c r="D50" s="135"/>
      <c r="E50" s="135">
        <v>214</v>
      </c>
      <c r="F50" s="61"/>
      <c r="G50" s="63" t="s">
        <v>30</v>
      </c>
      <c r="H50" s="64">
        <v>4</v>
      </c>
      <c r="I50" s="41">
        <f t="shared" si="15"/>
        <v>1.8691588785046728E-2</v>
      </c>
      <c r="J50" s="62"/>
      <c r="K50" s="42">
        <f t="shared" si="16"/>
        <v>210</v>
      </c>
      <c r="L50" s="41">
        <f t="shared" si="17"/>
        <v>0.98130841121495327</v>
      </c>
    </row>
    <row r="51" spans="1:12">
      <c r="A51" s="32"/>
      <c r="B51" s="33">
        <f>COUNTA(B23:B50)</f>
        <v>28</v>
      </c>
      <c r="C51" s="32"/>
      <c r="E51" s="36">
        <f>SUM(E23:E50)</f>
        <v>5992</v>
      </c>
      <c r="F51" s="43"/>
      <c r="G51" s="33">
        <f>COUNTA(G23:G50)</f>
        <v>5</v>
      </c>
      <c r="H51" s="36">
        <f>SUM(H23:H50)</f>
        <v>42</v>
      </c>
      <c r="I51" s="44">
        <f>H51/E51</f>
        <v>7.0093457943925233E-3</v>
      </c>
      <c r="J51" s="45"/>
      <c r="K51" s="50">
        <f>E51-H51</f>
        <v>5950</v>
      </c>
      <c r="L51" s="44">
        <f>K51/E51</f>
        <v>0.9929906542056075</v>
      </c>
    </row>
    <row r="52" spans="1:12" ht="8.25" customHeight="1">
      <c r="A52" s="32"/>
      <c r="B52" s="32"/>
      <c r="C52" s="32"/>
      <c r="H52" s="37"/>
      <c r="I52" s="37"/>
      <c r="J52" s="37"/>
      <c r="K52" s="37"/>
      <c r="L52" s="37"/>
    </row>
    <row r="53" spans="1:12">
      <c r="A53" s="134" t="s">
        <v>246</v>
      </c>
      <c r="B53" s="134" t="s">
        <v>247</v>
      </c>
      <c r="C53" s="134" t="s">
        <v>248</v>
      </c>
      <c r="D53" s="134"/>
      <c r="E53" s="134">
        <v>365</v>
      </c>
      <c r="F53" s="5"/>
      <c r="G53" s="214"/>
      <c r="H53" s="140"/>
      <c r="I53" s="38">
        <f t="shared" ref="I53" si="18">H53/E53</f>
        <v>0</v>
      </c>
      <c r="J53" s="60"/>
      <c r="K53" s="39">
        <f t="shared" ref="K53" si="19">E53-H53</f>
        <v>365</v>
      </c>
      <c r="L53" s="38">
        <f t="shared" ref="L53" si="20">K53/E53</f>
        <v>1</v>
      </c>
    </row>
    <row r="54" spans="1:12">
      <c r="A54" s="134" t="s">
        <v>246</v>
      </c>
      <c r="B54" s="134" t="s">
        <v>249</v>
      </c>
      <c r="C54" s="134" t="s">
        <v>250</v>
      </c>
      <c r="D54" s="134"/>
      <c r="E54" s="134">
        <v>365</v>
      </c>
      <c r="F54" s="5"/>
      <c r="G54" s="13" t="s">
        <v>30</v>
      </c>
      <c r="H54" s="214">
        <v>255</v>
      </c>
      <c r="I54" s="38">
        <f t="shared" ref="I54:I101" si="21">H54/E54</f>
        <v>0.69863013698630139</v>
      </c>
      <c r="J54" s="60"/>
      <c r="K54" s="39">
        <f t="shared" ref="K54:K101" si="22">E54-H54</f>
        <v>110</v>
      </c>
      <c r="L54" s="38">
        <f t="shared" ref="L54:L101" si="23">K54/E54</f>
        <v>0.30136986301369861</v>
      </c>
    </row>
    <row r="55" spans="1:12">
      <c r="A55" s="134" t="s">
        <v>246</v>
      </c>
      <c r="B55" s="134" t="s">
        <v>251</v>
      </c>
      <c r="C55" s="134" t="s">
        <v>252</v>
      </c>
      <c r="D55" s="134"/>
      <c r="E55" s="134">
        <v>365</v>
      </c>
      <c r="F55" s="5"/>
      <c r="G55" s="214"/>
      <c r="H55" s="181"/>
      <c r="I55" s="38">
        <f t="shared" si="21"/>
        <v>0</v>
      </c>
      <c r="J55" s="60"/>
      <c r="K55" s="39">
        <f t="shared" si="22"/>
        <v>365</v>
      </c>
      <c r="L55" s="38">
        <f t="shared" si="23"/>
        <v>1</v>
      </c>
    </row>
    <row r="56" spans="1:12">
      <c r="A56" s="134" t="s">
        <v>246</v>
      </c>
      <c r="B56" s="134" t="s">
        <v>253</v>
      </c>
      <c r="C56" s="134" t="s">
        <v>254</v>
      </c>
      <c r="D56" s="134"/>
      <c r="E56" s="134">
        <v>365</v>
      </c>
      <c r="F56" s="5"/>
      <c r="G56" s="13" t="s">
        <v>30</v>
      </c>
      <c r="H56" s="181">
        <v>35</v>
      </c>
      <c r="I56" s="38">
        <f t="shared" si="21"/>
        <v>9.5890410958904104E-2</v>
      </c>
      <c r="J56" s="60"/>
      <c r="K56" s="39">
        <f t="shared" si="22"/>
        <v>330</v>
      </c>
      <c r="L56" s="38">
        <f t="shared" si="23"/>
        <v>0.90410958904109584</v>
      </c>
    </row>
    <row r="57" spans="1:12">
      <c r="A57" s="134" t="s">
        <v>246</v>
      </c>
      <c r="B57" s="134" t="s">
        <v>255</v>
      </c>
      <c r="C57" s="134" t="s">
        <v>256</v>
      </c>
      <c r="D57" s="134"/>
      <c r="E57" s="134">
        <v>365</v>
      </c>
      <c r="F57" s="5"/>
      <c r="G57" s="214"/>
      <c r="H57" s="181"/>
      <c r="I57" s="38">
        <f t="shared" si="21"/>
        <v>0</v>
      </c>
      <c r="J57" s="60"/>
      <c r="K57" s="39">
        <f t="shared" si="22"/>
        <v>365</v>
      </c>
      <c r="L57" s="38">
        <f t="shared" si="23"/>
        <v>1</v>
      </c>
    </row>
    <row r="58" spans="1:12">
      <c r="A58" s="134" t="s">
        <v>246</v>
      </c>
      <c r="B58" s="134" t="s">
        <v>257</v>
      </c>
      <c r="C58" s="134" t="s">
        <v>258</v>
      </c>
      <c r="D58" s="134"/>
      <c r="E58" s="134">
        <v>365</v>
      </c>
      <c r="F58" s="5"/>
      <c r="G58" s="214"/>
      <c r="H58" s="181"/>
      <c r="I58" s="38">
        <f t="shared" si="21"/>
        <v>0</v>
      </c>
      <c r="J58" s="60"/>
      <c r="K58" s="39">
        <f t="shared" si="22"/>
        <v>365</v>
      </c>
      <c r="L58" s="38">
        <f t="shared" si="23"/>
        <v>1</v>
      </c>
    </row>
    <row r="59" spans="1:12">
      <c r="A59" s="134" t="s">
        <v>246</v>
      </c>
      <c r="B59" s="134" t="s">
        <v>259</v>
      </c>
      <c r="C59" s="134" t="s">
        <v>260</v>
      </c>
      <c r="D59" s="134"/>
      <c r="E59" s="134">
        <v>365</v>
      </c>
      <c r="F59" s="5"/>
      <c r="G59" s="13" t="s">
        <v>30</v>
      </c>
      <c r="H59" s="214">
        <v>274</v>
      </c>
      <c r="I59" s="38">
        <f t="shared" si="21"/>
        <v>0.75068493150684934</v>
      </c>
      <c r="J59" s="60"/>
      <c r="K59" s="39">
        <f t="shared" si="22"/>
        <v>91</v>
      </c>
      <c r="L59" s="38">
        <f t="shared" si="23"/>
        <v>0.24931506849315069</v>
      </c>
    </row>
    <row r="60" spans="1:12">
      <c r="A60" s="134" t="s">
        <v>246</v>
      </c>
      <c r="B60" s="134" t="s">
        <v>261</v>
      </c>
      <c r="C60" s="134" t="s">
        <v>262</v>
      </c>
      <c r="D60" s="134"/>
      <c r="E60" s="134">
        <v>365</v>
      </c>
      <c r="F60" s="5"/>
      <c r="G60" s="214"/>
      <c r="H60" s="181"/>
      <c r="I60" s="38">
        <f t="shared" si="21"/>
        <v>0</v>
      </c>
      <c r="J60" s="60"/>
      <c r="K60" s="39">
        <f t="shared" si="22"/>
        <v>365</v>
      </c>
      <c r="L60" s="38">
        <f t="shared" si="23"/>
        <v>1</v>
      </c>
    </row>
    <row r="61" spans="1:12">
      <c r="A61" s="134" t="s">
        <v>246</v>
      </c>
      <c r="B61" s="134" t="s">
        <v>263</v>
      </c>
      <c r="C61" s="134" t="s">
        <v>264</v>
      </c>
      <c r="D61" s="134"/>
      <c r="E61" s="134">
        <v>365</v>
      </c>
      <c r="F61" s="5"/>
      <c r="G61" s="214"/>
      <c r="H61" s="181"/>
      <c r="I61" s="38">
        <f t="shared" si="21"/>
        <v>0</v>
      </c>
      <c r="J61" s="60"/>
      <c r="K61" s="39">
        <f t="shared" si="22"/>
        <v>365</v>
      </c>
      <c r="L61" s="38">
        <f t="shared" si="23"/>
        <v>1</v>
      </c>
    </row>
    <row r="62" spans="1:12">
      <c r="A62" s="134" t="s">
        <v>246</v>
      </c>
      <c r="B62" s="134" t="s">
        <v>265</v>
      </c>
      <c r="C62" s="134" t="s">
        <v>266</v>
      </c>
      <c r="D62" s="134"/>
      <c r="E62" s="134">
        <v>365</v>
      </c>
      <c r="F62" s="5"/>
      <c r="G62" s="214"/>
      <c r="H62" s="181"/>
      <c r="I62" s="38">
        <f t="shared" si="21"/>
        <v>0</v>
      </c>
      <c r="J62" s="60"/>
      <c r="K62" s="39">
        <f t="shared" si="22"/>
        <v>365</v>
      </c>
      <c r="L62" s="38">
        <f t="shared" si="23"/>
        <v>1</v>
      </c>
    </row>
    <row r="63" spans="1:12">
      <c r="A63" s="134" t="s">
        <v>246</v>
      </c>
      <c r="B63" s="134" t="s">
        <v>267</v>
      </c>
      <c r="C63" s="134" t="s">
        <v>268</v>
      </c>
      <c r="D63" s="134"/>
      <c r="E63" s="134">
        <v>365</v>
      </c>
      <c r="F63" s="5"/>
      <c r="G63" s="13" t="s">
        <v>30</v>
      </c>
      <c r="H63" s="214">
        <v>114</v>
      </c>
      <c r="I63" s="38">
        <f t="shared" si="21"/>
        <v>0.31232876712328766</v>
      </c>
      <c r="J63" s="60"/>
      <c r="K63" s="39">
        <f t="shared" si="22"/>
        <v>251</v>
      </c>
      <c r="L63" s="38">
        <f t="shared" si="23"/>
        <v>0.68767123287671228</v>
      </c>
    </row>
    <row r="64" spans="1:12">
      <c r="A64" s="134" t="s">
        <v>246</v>
      </c>
      <c r="B64" s="134" t="s">
        <v>269</v>
      </c>
      <c r="C64" s="134" t="s">
        <v>270</v>
      </c>
      <c r="D64" s="134"/>
      <c r="E64" s="134">
        <v>365</v>
      </c>
      <c r="F64" s="5"/>
      <c r="G64" s="214"/>
      <c r="H64" s="181"/>
      <c r="I64" s="38">
        <f t="shared" si="21"/>
        <v>0</v>
      </c>
      <c r="J64" s="60"/>
      <c r="K64" s="39">
        <f t="shared" si="22"/>
        <v>365</v>
      </c>
      <c r="L64" s="38">
        <f t="shared" si="23"/>
        <v>1</v>
      </c>
    </row>
    <row r="65" spans="1:12">
      <c r="A65" s="134" t="s">
        <v>246</v>
      </c>
      <c r="B65" s="134" t="s">
        <v>271</v>
      </c>
      <c r="C65" s="134" t="s">
        <v>272</v>
      </c>
      <c r="D65" s="134"/>
      <c r="E65" s="134">
        <v>365</v>
      </c>
      <c r="F65" s="5"/>
      <c r="G65" s="214"/>
      <c r="H65" s="181"/>
      <c r="I65" s="38">
        <f t="shared" si="21"/>
        <v>0</v>
      </c>
      <c r="J65" s="60"/>
      <c r="K65" s="39">
        <f t="shared" si="22"/>
        <v>365</v>
      </c>
      <c r="L65" s="38">
        <f t="shared" si="23"/>
        <v>1</v>
      </c>
    </row>
    <row r="66" spans="1:12">
      <c r="A66" s="134" t="s">
        <v>246</v>
      </c>
      <c r="B66" s="134" t="s">
        <v>273</v>
      </c>
      <c r="C66" s="134" t="s">
        <v>274</v>
      </c>
      <c r="D66" s="134"/>
      <c r="E66" s="134">
        <v>365</v>
      </c>
      <c r="F66" s="5"/>
      <c r="G66" s="13" t="s">
        <v>30</v>
      </c>
      <c r="H66" s="214">
        <v>42</v>
      </c>
      <c r="I66" s="38">
        <f t="shared" si="21"/>
        <v>0.11506849315068493</v>
      </c>
      <c r="J66" s="60"/>
      <c r="K66" s="39">
        <f t="shared" si="22"/>
        <v>323</v>
      </c>
      <c r="L66" s="38">
        <f t="shared" si="23"/>
        <v>0.8849315068493151</v>
      </c>
    </row>
    <row r="67" spans="1:12">
      <c r="A67" s="134" t="s">
        <v>246</v>
      </c>
      <c r="B67" s="134" t="s">
        <v>275</v>
      </c>
      <c r="C67" s="134" t="s">
        <v>276</v>
      </c>
      <c r="D67" s="134"/>
      <c r="E67" s="134">
        <v>365</v>
      </c>
      <c r="F67" s="5"/>
      <c r="G67" s="214"/>
      <c r="H67" s="181"/>
      <c r="I67" s="38">
        <f t="shared" si="21"/>
        <v>0</v>
      </c>
      <c r="J67" s="60"/>
      <c r="K67" s="39">
        <f t="shared" si="22"/>
        <v>365</v>
      </c>
      <c r="L67" s="38">
        <f t="shared" si="23"/>
        <v>1</v>
      </c>
    </row>
    <row r="68" spans="1:12">
      <c r="A68" s="134" t="s">
        <v>246</v>
      </c>
      <c r="B68" s="134" t="s">
        <v>277</v>
      </c>
      <c r="C68" s="134" t="s">
        <v>278</v>
      </c>
      <c r="D68" s="134"/>
      <c r="E68" s="134">
        <v>365</v>
      </c>
      <c r="F68" s="5"/>
      <c r="G68" s="13" t="s">
        <v>30</v>
      </c>
      <c r="H68" s="214">
        <v>30</v>
      </c>
      <c r="I68" s="38">
        <f t="shared" si="21"/>
        <v>8.2191780821917804E-2</v>
      </c>
      <c r="J68" s="60"/>
      <c r="K68" s="39">
        <f t="shared" si="22"/>
        <v>335</v>
      </c>
      <c r="L68" s="38">
        <f t="shared" si="23"/>
        <v>0.9178082191780822</v>
      </c>
    </row>
    <row r="69" spans="1:12">
      <c r="A69" s="134" t="s">
        <v>246</v>
      </c>
      <c r="B69" s="134" t="s">
        <v>279</v>
      </c>
      <c r="C69" s="134" t="s">
        <v>280</v>
      </c>
      <c r="D69" s="134"/>
      <c r="E69" s="134">
        <v>365</v>
      </c>
      <c r="F69" s="5"/>
      <c r="G69" s="13" t="s">
        <v>30</v>
      </c>
      <c r="H69" s="214">
        <v>66</v>
      </c>
      <c r="I69" s="38">
        <f t="shared" si="21"/>
        <v>0.18082191780821918</v>
      </c>
      <c r="J69" s="60"/>
      <c r="K69" s="39">
        <f t="shared" si="22"/>
        <v>299</v>
      </c>
      <c r="L69" s="38">
        <f t="shared" si="23"/>
        <v>0.81917808219178079</v>
      </c>
    </row>
    <row r="70" spans="1:12">
      <c r="A70" s="134" t="s">
        <v>246</v>
      </c>
      <c r="B70" s="134" t="s">
        <v>281</v>
      </c>
      <c r="C70" s="134" t="s">
        <v>282</v>
      </c>
      <c r="D70" s="134"/>
      <c r="E70" s="134">
        <v>365</v>
      </c>
      <c r="F70" s="5"/>
      <c r="G70" s="214"/>
      <c r="H70" s="181"/>
      <c r="I70" s="38">
        <f t="shared" si="21"/>
        <v>0</v>
      </c>
      <c r="J70" s="60"/>
      <c r="K70" s="39">
        <f t="shared" si="22"/>
        <v>365</v>
      </c>
      <c r="L70" s="38">
        <f t="shared" si="23"/>
        <v>1</v>
      </c>
    </row>
    <row r="71" spans="1:12">
      <c r="A71" s="134" t="s">
        <v>246</v>
      </c>
      <c r="B71" s="134" t="s">
        <v>283</v>
      </c>
      <c r="C71" s="134" t="s">
        <v>284</v>
      </c>
      <c r="D71" s="134"/>
      <c r="E71" s="134">
        <v>365</v>
      </c>
      <c r="F71" s="5"/>
      <c r="G71" s="214"/>
      <c r="H71" s="181"/>
      <c r="I71" s="38">
        <f t="shared" si="21"/>
        <v>0</v>
      </c>
      <c r="J71" s="60"/>
      <c r="K71" s="39">
        <f t="shared" si="22"/>
        <v>365</v>
      </c>
      <c r="L71" s="38">
        <f t="shared" si="23"/>
        <v>1</v>
      </c>
    </row>
    <row r="72" spans="1:12">
      <c r="A72" s="134" t="s">
        <v>246</v>
      </c>
      <c r="B72" s="134" t="s">
        <v>285</v>
      </c>
      <c r="C72" s="134" t="s">
        <v>286</v>
      </c>
      <c r="D72" s="134"/>
      <c r="E72" s="134">
        <v>365</v>
      </c>
      <c r="F72" s="5"/>
      <c r="G72" s="214"/>
      <c r="H72" s="181"/>
      <c r="I72" s="38">
        <f t="shared" si="21"/>
        <v>0</v>
      </c>
      <c r="J72" s="60"/>
      <c r="K72" s="39">
        <f t="shared" si="22"/>
        <v>365</v>
      </c>
      <c r="L72" s="38">
        <f t="shared" si="23"/>
        <v>1</v>
      </c>
    </row>
    <row r="73" spans="1:12">
      <c r="A73" s="134" t="s">
        <v>246</v>
      </c>
      <c r="B73" s="134" t="s">
        <v>287</v>
      </c>
      <c r="C73" s="134" t="s">
        <v>288</v>
      </c>
      <c r="D73" s="134"/>
      <c r="E73" s="134">
        <v>365</v>
      </c>
      <c r="F73" s="5"/>
      <c r="G73" s="214"/>
      <c r="H73" s="181"/>
      <c r="I73" s="38">
        <f t="shared" si="21"/>
        <v>0</v>
      </c>
      <c r="J73" s="60"/>
      <c r="K73" s="39">
        <f t="shared" si="22"/>
        <v>365</v>
      </c>
      <c r="L73" s="38">
        <f t="shared" si="23"/>
        <v>1</v>
      </c>
    </row>
    <row r="74" spans="1:12">
      <c r="A74" s="134" t="s">
        <v>246</v>
      </c>
      <c r="B74" s="134" t="s">
        <v>289</v>
      </c>
      <c r="C74" s="134" t="s">
        <v>290</v>
      </c>
      <c r="D74" s="134"/>
      <c r="E74" s="134">
        <v>365</v>
      </c>
      <c r="F74" s="5"/>
      <c r="G74" s="13" t="s">
        <v>30</v>
      </c>
      <c r="H74" s="214">
        <v>21</v>
      </c>
      <c r="I74" s="38">
        <f t="shared" si="21"/>
        <v>5.7534246575342465E-2</v>
      </c>
      <c r="J74" s="60"/>
      <c r="K74" s="39">
        <f t="shared" si="22"/>
        <v>344</v>
      </c>
      <c r="L74" s="38">
        <f t="shared" si="23"/>
        <v>0.94246575342465755</v>
      </c>
    </row>
    <row r="75" spans="1:12">
      <c r="A75" s="134" t="s">
        <v>246</v>
      </c>
      <c r="B75" s="134" t="s">
        <v>291</v>
      </c>
      <c r="C75" s="134" t="s">
        <v>292</v>
      </c>
      <c r="D75" s="134"/>
      <c r="E75" s="134">
        <v>365</v>
      </c>
      <c r="F75" s="5"/>
      <c r="G75" s="13" t="s">
        <v>30</v>
      </c>
      <c r="H75" s="214">
        <v>22</v>
      </c>
      <c r="I75" s="38">
        <f t="shared" si="21"/>
        <v>6.0273972602739728E-2</v>
      </c>
      <c r="J75" s="60"/>
      <c r="K75" s="39">
        <f t="shared" si="22"/>
        <v>343</v>
      </c>
      <c r="L75" s="38">
        <f t="shared" si="23"/>
        <v>0.9397260273972603</v>
      </c>
    </row>
    <row r="76" spans="1:12">
      <c r="A76" s="134" t="s">
        <v>246</v>
      </c>
      <c r="B76" s="134" t="s">
        <v>293</v>
      </c>
      <c r="C76" s="134" t="s">
        <v>294</v>
      </c>
      <c r="D76" s="134"/>
      <c r="E76" s="134">
        <v>365</v>
      </c>
      <c r="F76" s="5"/>
      <c r="G76" s="214"/>
      <c r="H76" s="181"/>
      <c r="I76" s="38">
        <f t="shared" si="21"/>
        <v>0</v>
      </c>
      <c r="J76" s="60"/>
      <c r="K76" s="39">
        <f t="shared" si="22"/>
        <v>365</v>
      </c>
      <c r="L76" s="38">
        <f t="shared" si="23"/>
        <v>1</v>
      </c>
    </row>
    <row r="77" spans="1:12">
      <c r="A77" s="134" t="s">
        <v>246</v>
      </c>
      <c r="B77" s="134" t="s">
        <v>295</v>
      </c>
      <c r="C77" s="134" t="s">
        <v>296</v>
      </c>
      <c r="D77" s="134"/>
      <c r="E77" s="134">
        <v>365</v>
      </c>
      <c r="F77" s="5"/>
      <c r="G77" s="13" t="s">
        <v>30</v>
      </c>
      <c r="H77" s="214">
        <v>198</v>
      </c>
      <c r="I77" s="38">
        <f t="shared" si="21"/>
        <v>0.54246575342465753</v>
      </c>
      <c r="J77" s="60"/>
      <c r="K77" s="39">
        <f t="shared" si="22"/>
        <v>167</v>
      </c>
      <c r="L77" s="38">
        <f t="shared" si="23"/>
        <v>0.45753424657534247</v>
      </c>
    </row>
    <row r="78" spans="1:12">
      <c r="A78" s="134" t="s">
        <v>246</v>
      </c>
      <c r="B78" s="134" t="s">
        <v>297</v>
      </c>
      <c r="C78" s="134" t="s">
        <v>298</v>
      </c>
      <c r="D78" s="134"/>
      <c r="E78" s="134">
        <v>365</v>
      </c>
      <c r="F78" s="5"/>
      <c r="G78" s="214"/>
      <c r="H78" s="181"/>
      <c r="I78" s="38">
        <f t="shared" si="21"/>
        <v>0</v>
      </c>
      <c r="J78" s="60"/>
      <c r="K78" s="39">
        <f t="shared" si="22"/>
        <v>365</v>
      </c>
      <c r="L78" s="38">
        <f t="shared" si="23"/>
        <v>1</v>
      </c>
    </row>
    <row r="79" spans="1:12">
      <c r="A79" s="134" t="s">
        <v>246</v>
      </c>
      <c r="B79" s="134" t="s">
        <v>299</v>
      </c>
      <c r="C79" s="134" t="s">
        <v>300</v>
      </c>
      <c r="D79" s="134"/>
      <c r="E79" s="134">
        <v>365</v>
      </c>
      <c r="F79" s="5"/>
      <c r="G79" s="214"/>
      <c r="H79" s="181"/>
      <c r="I79" s="38">
        <f t="shared" si="21"/>
        <v>0</v>
      </c>
      <c r="J79" s="60"/>
      <c r="K79" s="39">
        <f t="shared" si="22"/>
        <v>365</v>
      </c>
      <c r="L79" s="38">
        <f t="shared" si="23"/>
        <v>1</v>
      </c>
    </row>
    <row r="80" spans="1:12">
      <c r="A80" s="134" t="s">
        <v>246</v>
      </c>
      <c r="B80" s="134" t="s">
        <v>301</v>
      </c>
      <c r="C80" s="134" t="s">
        <v>302</v>
      </c>
      <c r="D80" s="134"/>
      <c r="E80" s="134">
        <v>365</v>
      </c>
      <c r="F80" s="5"/>
      <c r="G80" s="13" t="s">
        <v>30</v>
      </c>
      <c r="H80" s="214">
        <v>64</v>
      </c>
      <c r="I80" s="38">
        <f t="shared" si="21"/>
        <v>0.17534246575342466</v>
      </c>
      <c r="J80" s="60"/>
      <c r="K80" s="39">
        <f t="shared" si="22"/>
        <v>301</v>
      </c>
      <c r="L80" s="38">
        <f t="shared" si="23"/>
        <v>0.8246575342465754</v>
      </c>
    </row>
    <row r="81" spans="1:12">
      <c r="A81" s="134" t="s">
        <v>246</v>
      </c>
      <c r="B81" s="134" t="s">
        <v>303</v>
      </c>
      <c r="C81" s="134" t="s">
        <v>304</v>
      </c>
      <c r="D81" s="134"/>
      <c r="E81" s="134">
        <v>365</v>
      </c>
      <c r="F81" s="5"/>
      <c r="G81" s="13" t="s">
        <v>30</v>
      </c>
      <c r="H81" s="214">
        <v>68</v>
      </c>
      <c r="I81" s="38">
        <f t="shared" si="21"/>
        <v>0.18630136986301371</v>
      </c>
      <c r="J81" s="60"/>
      <c r="K81" s="39">
        <f t="shared" si="22"/>
        <v>297</v>
      </c>
      <c r="L81" s="38">
        <f t="shared" si="23"/>
        <v>0.81369863013698629</v>
      </c>
    </row>
    <row r="82" spans="1:12">
      <c r="A82" s="134" t="s">
        <v>246</v>
      </c>
      <c r="B82" s="134" t="s">
        <v>305</v>
      </c>
      <c r="C82" s="134" t="s">
        <v>306</v>
      </c>
      <c r="D82" s="134"/>
      <c r="E82" s="134">
        <v>365</v>
      </c>
      <c r="F82" s="5"/>
      <c r="G82" s="214"/>
      <c r="H82" s="181"/>
      <c r="I82" s="38">
        <f t="shared" si="21"/>
        <v>0</v>
      </c>
      <c r="J82" s="60"/>
      <c r="K82" s="39">
        <f t="shared" si="22"/>
        <v>365</v>
      </c>
      <c r="L82" s="38">
        <f t="shared" si="23"/>
        <v>1</v>
      </c>
    </row>
    <row r="83" spans="1:12">
      <c r="A83" s="134" t="s">
        <v>246</v>
      </c>
      <c r="B83" s="134" t="s">
        <v>307</v>
      </c>
      <c r="C83" s="134" t="s">
        <v>308</v>
      </c>
      <c r="D83" s="134"/>
      <c r="E83" s="134">
        <v>365</v>
      </c>
      <c r="F83" s="5"/>
      <c r="G83" s="214"/>
      <c r="H83" s="181"/>
      <c r="I83" s="38">
        <f t="shared" si="21"/>
        <v>0</v>
      </c>
      <c r="J83" s="60"/>
      <c r="K83" s="39">
        <f t="shared" si="22"/>
        <v>365</v>
      </c>
      <c r="L83" s="38">
        <f t="shared" si="23"/>
        <v>1</v>
      </c>
    </row>
    <row r="84" spans="1:12">
      <c r="A84" s="180" t="s">
        <v>246</v>
      </c>
      <c r="B84" s="46" t="s">
        <v>293</v>
      </c>
      <c r="C84" s="46" t="s">
        <v>1094</v>
      </c>
      <c r="D84" s="134"/>
      <c r="E84" s="134">
        <v>365</v>
      </c>
      <c r="F84" s="5"/>
      <c r="G84" s="13" t="s">
        <v>30</v>
      </c>
      <c r="H84" s="214">
        <v>12</v>
      </c>
      <c r="I84" s="38">
        <f t="shared" ref="I84" si="24">H84/E84</f>
        <v>3.287671232876712E-2</v>
      </c>
      <c r="J84" s="60"/>
      <c r="K84" s="39">
        <f t="shared" ref="K84" si="25">E84-H84</f>
        <v>353</v>
      </c>
      <c r="L84" s="38">
        <f t="shared" ref="L84" si="26">K84/E84</f>
        <v>0.9671232876712329</v>
      </c>
    </row>
    <row r="85" spans="1:12">
      <c r="A85" s="134" t="s">
        <v>246</v>
      </c>
      <c r="B85" s="134" t="s">
        <v>309</v>
      </c>
      <c r="C85" s="134" t="s">
        <v>310</v>
      </c>
      <c r="D85" s="134"/>
      <c r="E85" s="134">
        <v>365</v>
      </c>
      <c r="F85" s="5"/>
      <c r="G85" s="214"/>
      <c r="H85" s="181"/>
      <c r="I85" s="38">
        <f t="shared" si="21"/>
        <v>0</v>
      </c>
      <c r="J85" s="60"/>
      <c r="K85" s="39">
        <f t="shared" si="22"/>
        <v>365</v>
      </c>
      <c r="L85" s="38">
        <f t="shared" si="23"/>
        <v>1</v>
      </c>
    </row>
    <row r="86" spans="1:12">
      <c r="A86" s="134" t="s">
        <v>246</v>
      </c>
      <c r="B86" s="134" t="s">
        <v>311</v>
      </c>
      <c r="C86" s="134" t="s">
        <v>312</v>
      </c>
      <c r="D86" s="134"/>
      <c r="E86" s="134">
        <v>365</v>
      </c>
      <c r="F86" s="5"/>
      <c r="G86" s="214"/>
      <c r="H86" s="181"/>
      <c r="I86" s="38">
        <f t="shared" si="21"/>
        <v>0</v>
      </c>
      <c r="J86" s="60"/>
      <c r="K86" s="39">
        <f t="shared" si="22"/>
        <v>365</v>
      </c>
      <c r="L86" s="38">
        <f t="shared" si="23"/>
        <v>1</v>
      </c>
    </row>
    <row r="87" spans="1:12">
      <c r="A87" s="134" t="s">
        <v>246</v>
      </c>
      <c r="B87" s="134" t="s">
        <v>313</v>
      </c>
      <c r="C87" s="134" t="s">
        <v>314</v>
      </c>
      <c r="D87" s="134"/>
      <c r="E87" s="134">
        <v>365</v>
      </c>
      <c r="F87" s="5"/>
      <c r="G87" s="214"/>
      <c r="H87" s="181"/>
      <c r="I87" s="38">
        <f t="shared" si="21"/>
        <v>0</v>
      </c>
      <c r="J87" s="60"/>
      <c r="K87" s="39">
        <f t="shared" si="22"/>
        <v>365</v>
      </c>
      <c r="L87" s="38">
        <f t="shared" si="23"/>
        <v>1</v>
      </c>
    </row>
    <row r="88" spans="1:12">
      <c r="A88" s="134" t="s">
        <v>246</v>
      </c>
      <c r="B88" s="134" t="s">
        <v>315</v>
      </c>
      <c r="C88" s="134" t="s">
        <v>316</v>
      </c>
      <c r="D88" s="134"/>
      <c r="E88" s="134">
        <v>365</v>
      </c>
      <c r="F88" s="5"/>
      <c r="G88" s="13" t="s">
        <v>30</v>
      </c>
      <c r="H88" s="214">
        <v>35</v>
      </c>
      <c r="I88" s="38">
        <f t="shared" si="21"/>
        <v>9.5890410958904104E-2</v>
      </c>
      <c r="J88" s="60"/>
      <c r="K88" s="39">
        <f t="shared" si="22"/>
        <v>330</v>
      </c>
      <c r="L88" s="38">
        <f t="shared" si="23"/>
        <v>0.90410958904109584</v>
      </c>
    </row>
    <row r="89" spans="1:12">
      <c r="A89" s="134" t="s">
        <v>246</v>
      </c>
      <c r="B89" s="134" t="s">
        <v>317</v>
      </c>
      <c r="C89" s="134" t="s">
        <v>318</v>
      </c>
      <c r="D89" s="134"/>
      <c r="E89" s="134">
        <v>365</v>
      </c>
      <c r="F89" s="5"/>
      <c r="G89" s="13" t="s">
        <v>30</v>
      </c>
      <c r="H89" s="214">
        <v>176</v>
      </c>
      <c r="I89" s="38">
        <f t="shared" si="21"/>
        <v>0.48219178082191783</v>
      </c>
      <c r="J89" s="60"/>
      <c r="K89" s="39">
        <f t="shared" si="22"/>
        <v>189</v>
      </c>
      <c r="L89" s="38">
        <f t="shared" si="23"/>
        <v>0.51780821917808217</v>
      </c>
    </row>
    <row r="90" spans="1:12">
      <c r="A90" s="134" t="s">
        <v>246</v>
      </c>
      <c r="B90" s="134" t="s">
        <v>319</v>
      </c>
      <c r="C90" s="134" t="s">
        <v>320</v>
      </c>
      <c r="D90" s="134"/>
      <c r="E90" s="134">
        <v>365</v>
      </c>
      <c r="F90" s="5"/>
      <c r="G90" s="214"/>
      <c r="H90" s="181"/>
      <c r="I90" s="38">
        <f t="shared" si="21"/>
        <v>0</v>
      </c>
      <c r="J90" s="60"/>
      <c r="K90" s="39">
        <f t="shared" si="22"/>
        <v>365</v>
      </c>
      <c r="L90" s="38">
        <f t="shared" si="23"/>
        <v>1</v>
      </c>
    </row>
    <row r="91" spans="1:12">
      <c r="A91" s="134" t="s">
        <v>246</v>
      </c>
      <c r="B91" s="134" t="s">
        <v>321</v>
      </c>
      <c r="C91" s="134" t="s">
        <v>322</v>
      </c>
      <c r="D91" s="134"/>
      <c r="E91" s="134">
        <v>365</v>
      </c>
      <c r="F91" s="5"/>
      <c r="G91" s="13" t="s">
        <v>30</v>
      </c>
      <c r="H91" s="214">
        <v>2</v>
      </c>
      <c r="I91" s="38">
        <f t="shared" si="21"/>
        <v>5.4794520547945206E-3</v>
      </c>
      <c r="J91" s="60"/>
      <c r="K91" s="39">
        <f t="shared" si="22"/>
        <v>363</v>
      </c>
      <c r="L91" s="38">
        <f t="shared" si="23"/>
        <v>0.9945205479452055</v>
      </c>
    </row>
    <row r="92" spans="1:12">
      <c r="A92" s="134" t="s">
        <v>246</v>
      </c>
      <c r="B92" s="134" t="s">
        <v>323</v>
      </c>
      <c r="C92" s="134" t="s">
        <v>324</v>
      </c>
      <c r="D92" s="134"/>
      <c r="E92" s="134">
        <v>365</v>
      </c>
      <c r="F92" s="5"/>
      <c r="G92" s="13" t="s">
        <v>30</v>
      </c>
      <c r="H92" s="214">
        <v>159</v>
      </c>
      <c r="I92" s="38">
        <f t="shared" si="21"/>
        <v>0.43561643835616437</v>
      </c>
      <c r="J92" s="60"/>
      <c r="K92" s="39">
        <f t="shared" si="22"/>
        <v>206</v>
      </c>
      <c r="L92" s="38">
        <f t="shared" si="23"/>
        <v>0.56438356164383563</v>
      </c>
    </row>
    <row r="93" spans="1:12">
      <c r="A93" s="134" t="s">
        <v>246</v>
      </c>
      <c r="B93" s="134" t="s">
        <v>325</v>
      </c>
      <c r="C93" s="134" t="s">
        <v>326</v>
      </c>
      <c r="D93" s="134"/>
      <c r="E93" s="134">
        <v>365</v>
      </c>
      <c r="F93" s="5"/>
      <c r="G93" s="214"/>
      <c r="H93" s="181"/>
      <c r="I93" s="38">
        <f t="shared" si="21"/>
        <v>0</v>
      </c>
      <c r="J93" s="60"/>
      <c r="K93" s="39">
        <f t="shared" si="22"/>
        <v>365</v>
      </c>
      <c r="L93" s="38">
        <f t="shared" si="23"/>
        <v>1</v>
      </c>
    </row>
    <row r="94" spans="1:12">
      <c r="A94" s="134" t="s">
        <v>246</v>
      </c>
      <c r="B94" s="134" t="s">
        <v>327</v>
      </c>
      <c r="C94" s="134" t="s">
        <v>328</v>
      </c>
      <c r="D94" s="134"/>
      <c r="E94" s="134">
        <v>365</v>
      </c>
      <c r="F94" s="5"/>
      <c r="G94" s="214"/>
      <c r="H94" s="181"/>
      <c r="I94" s="38">
        <f t="shared" si="21"/>
        <v>0</v>
      </c>
      <c r="J94" s="60"/>
      <c r="K94" s="39">
        <f t="shared" si="22"/>
        <v>365</v>
      </c>
      <c r="L94" s="38">
        <f t="shared" si="23"/>
        <v>1</v>
      </c>
    </row>
    <row r="95" spans="1:12">
      <c r="A95" s="134" t="s">
        <v>246</v>
      </c>
      <c r="B95" s="134" t="s">
        <v>329</v>
      </c>
      <c r="C95" s="134" t="s">
        <v>330</v>
      </c>
      <c r="D95" s="134"/>
      <c r="E95" s="134">
        <v>365</v>
      </c>
      <c r="F95" s="5"/>
      <c r="G95" s="13" t="s">
        <v>30</v>
      </c>
      <c r="H95" s="214">
        <v>174</v>
      </c>
      <c r="I95" s="38">
        <f t="shared" si="21"/>
        <v>0.47671232876712327</v>
      </c>
      <c r="J95" s="60"/>
      <c r="K95" s="39">
        <f t="shared" si="22"/>
        <v>191</v>
      </c>
      <c r="L95" s="38">
        <f t="shared" si="23"/>
        <v>0.52328767123287667</v>
      </c>
    </row>
    <row r="96" spans="1:12">
      <c r="A96" s="134" t="s">
        <v>246</v>
      </c>
      <c r="B96" s="134" t="s">
        <v>331</v>
      </c>
      <c r="C96" s="134" t="s">
        <v>332</v>
      </c>
      <c r="D96" s="134"/>
      <c r="E96" s="134">
        <v>365</v>
      </c>
      <c r="F96" s="5"/>
      <c r="G96" s="13" t="s">
        <v>30</v>
      </c>
      <c r="H96" s="214">
        <v>338</v>
      </c>
      <c r="I96" s="38">
        <f t="shared" si="21"/>
        <v>0.92602739726027394</v>
      </c>
      <c r="J96" s="60"/>
      <c r="K96" s="39">
        <f t="shared" si="22"/>
        <v>27</v>
      </c>
      <c r="L96" s="38">
        <f t="shared" si="23"/>
        <v>7.3972602739726029E-2</v>
      </c>
    </row>
    <row r="97" spans="1:12">
      <c r="A97" s="134" t="s">
        <v>246</v>
      </c>
      <c r="B97" s="134" t="s">
        <v>333</v>
      </c>
      <c r="C97" s="134" t="s">
        <v>334</v>
      </c>
      <c r="D97" s="134"/>
      <c r="E97" s="134">
        <v>365</v>
      </c>
      <c r="F97" s="5"/>
      <c r="G97" s="13"/>
      <c r="H97" s="181"/>
      <c r="I97" s="38">
        <f t="shared" si="21"/>
        <v>0</v>
      </c>
      <c r="J97" s="60"/>
      <c r="K97" s="39">
        <f t="shared" si="22"/>
        <v>365</v>
      </c>
      <c r="L97" s="38">
        <f t="shared" si="23"/>
        <v>1</v>
      </c>
    </row>
    <row r="98" spans="1:12">
      <c r="A98" s="134" t="s">
        <v>246</v>
      </c>
      <c r="B98" s="134" t="s">
        <v>335</v>
      </c>
      <c r="C98" s="134" t="s">
        <v>336</v>
      </c>
      <c r="D98" s="134"/>
      <c r="E98" s="134">
        <v>365</v>
      </c>
      <c r="F98" s="5"/>
      <c r="G98" s="13" t="s">
        <v>30</v>
      </c>
      <c r="H98" s="214">
        <v>28</v>
      </c>
      <c r="I98" s="38">
        <f t="shared" si="21"/>
        <v>7.6712328767123292E-2</v>
      </c>
      <c r="J98" s="60"/>
      <c r="K98" s="39">
        <f t="shared" si="22"/>
        <v>337</v>
      </c>
      <c r="L98" s="38">
        <f t="shared" si="23"/>
        <v>0.92328767123287669</v>
      </c>
    </row>
    <row r="99" spans="1:12">
      <c r="A99" s="134" t="s">
        <v>246</v>
      </c>
      <c r="B99" s="134" t="s">
        <v>337</v>
      </c>
      <c r="C99" s="134" t="s">
        <v>338</v>
      </c>
      <c r="D99" s="134"/>
      <c r="E99" s="134">
        <v>365</v>
      </c>
      <c r="F99" s="5"/>
      <c r="G99" s="13" t="s">
        <v>30</v>
      </c>
      <c r="H99" s="214">
        <v>53</v>
      </c>
      <c r="I99" s="38">
        <f t="shared" si="21"/>
        <v>0.14520547945205478</v>
      </c>
      <c r="J99" s="60"/>
      <c r="K99" s="39">
        <f t="shared" si="22"/>
        <v>312</v>
      </c>
      <c r="L99" s="38">
        <f t="shared" si="23"/>
        <v>0.85479452054794525</v>
      </c>
    </row>
    <row r="100" spans="1:12">
      <c r="A100" s="134" t="s">
        <v>246</v>
      </c>
      <c r="B100" s="134" t="s">
        <v>339</v>
      </c>
      <c r="C100" s="134" t="s">
        <v>340</v>
      </c>
      <c r="D100" s="134"/>
      <c r="E100" s="134">
        <v>365</v>
      </c>
      <c r="F100" s="5"/>
      <c r="G100" s="13" t="s">
        <v>30</v>
      </c>
      <c r="H100" s="53">
        <v>214</v>
      </c>
      <c r="I100" s="38">
        <f t="shared" si="21"/>
        <v>0.58630136986301373</v>
      </c>
      <c r="J100" s="60"/>
      <c r="K100" s="39">
        <f t="shared" si="22"/>
        <v>151</v>
      </c>
      <c r="L100" s="38">
        <f t="shared" si="23"/>
        <v>0.41369863013698632</v>
      </c>
    </row>
    <row r="101" spans="1:12">
      <c r="A101" s="135" t="s">
        <v>246</v>
      </c>
      <c r="B101" s="135" t="s">
        <v>341</v>
      </c>
      <c r="C101" s="135" t="s">
        <v>342</v>
      </c>
      <c r="D101" s="135"/>
      <c r="E101" s="135">
        <v>365</v>
      </c>
      <c r="F101" s="61"/>
      <c r="G101" s="63"/>
      <c r="H101" s="64"/>
      <c r="I101" s="41">
        <f t="shared" si="21"/>
        <v>0</v>
      </c>
      <c r="J101" s="62"/>
      <c r="K101" s="42">
        <f t="shared" si="22"/>
        <v>365</v>
      </c>
      <c r="L101" s="41">
        <f t="shared" si="23"/>
        <v>1</v>
      </c>
    </row>
    <row r="102" spans="1:12">
      <c r="A102" s="32"/>
      <c r="B102" s="33">
        <f>COUNTA(B53:B101)</f>
        <v>49</v>
      </c>
      <c r="C102" s="32"/>
      <c r="E102" s="36">
        <f>SUM(E53:E101)</f>
        <v>17885</v>
      </c>
      <c r="F102" s="43"/>
      <c r="G102" s="33">
        <f>COUNTA(G53:G101)</f>
        <v>22</v>
      </c>
      <c r="H102" s="36">
        <f>SUM(H53:H101)</f>
        <v>2380</v>
      </c>
      <c r="I102" s="44">
        <f>H102/E102</f>
        <v>0.13307240704500978</v>
      </c>
      <c r="J102" s="45"/>
      <c r="K102" s="50">
        <f>E102-H102</f>
        <v>15505</v>
      </c>
      <c r="L102" s="44">
        <f>K102/E102</f>
        <v>0.86692759295499022</v>
      </c>
    </row>
    <row r="103" spans="1:12" ht="8.25" customHeight="1">
      <c r="A103" s="32"/>
      <c r="B103" s="33"/>
      <c r="C103" s="32"/>
      <c r="E103" s="36"/>
      <c r="F103" s="43"/>
      <c r="G103" s="33"/>
      <c r="H103" s="36"/>
      <c r="I103" s="44"/>
      <c r="J103" s="139"/>
      <c r="K103" s="50"/>
      <c r="L103" s="44"/>
    </row>
    <row r="104" spans="1:12">
      <c r="A104" s="134" t="s">
        <v>343</v>
      </c>
      <c r="B104" s="134" t="s">
        <v>344</v>
      </c>
      <c r="C104" s="134" t="s">
        <v>345</v>
      </c>
      <c r="D104" s="134"/>
      <c r="E104" s="134">
        <v>214</v>
      </c>
      <c r="F104" s="5"/>
      <c r="G104" s="13" t="s">
        <v>30</v>
      </c>
      <c r="H104" s="169">
        <v>8</v>
      </c>
      <c r="I104" s="38">
        <f t="shared" ref="I104:I131" si="27">H104/E104</f>
        <v>3.7383177570093455E-2</v>
      </c>
      <c r="J104" s="60"/>
      <c r="K104" s="39">
        <f t="shared" ref="K104:K131" si="28">E104-H104</f>
        <v>206</v>
      </c>
      <c r="L104" s="38">
        <f t="shared" ref="L104:L131" si="29">K104/E104</f>
        <v>0.96261682242990654</v>
      </c>
    </row>
    <row r="105" spans="1:12">
      <c r="A105" s="134" t="s">
        <v>343</v>
      </c>
      <c r="B105" s="134" t="s">
        <v>346</v>
      </c>
      <c r="C105" s="134" t="s">
        <v>347</v>
      </c>
      <c r="D105" s="134"/>
      <c r="E105" s="134">
        <v>214</v>
      </c>
      <c r="F105" s="5"/>
      <c r="G105" s="37"/>
      <c r="H105" s="37"/>
      <c r="I105" s="38">
        <f t="shared" ref="I105:I129" si="30">H105/E105</f>
        <v>0</v>
      </c>
      <c r="J105" s="60"/>
      <c r="K105" s="39">
        <f t="shared" ref="K105:K129" si="31">E105-H105</f>
        <v>214</v>
      </c>
      <c r="L105" s="38">
        <f t="shared" ref="L105:L129" si="32">K105/E105</f>
        <v>1</v>
      </c>
    </row>
    <row r="106" spans="1:12">
      <c r="A106" s="134" t="s">
        <v>343</v>
      </c>
      <c r="B106" s="134" t="s">
        <v>348</v>
      </c>
      <c r="C106" s="134" t="s">
        <v>349</v>
      </c>
      <c r="D106" s="134"/>
      <c r="E106" s="134">
        <v>214</v>
      </c>
      <c r="F106" s="5"/>
      <c r="G106" s="13" t="s">
        <v>30</v>
      </c>
      <c r="H106" s="169">
        <v>16</v>
      </c>
      <c r="I106" s="38">
        <f t="shared" si="30"/>
        <v>7.476635514018691E-2</v>
      </c>
      <c r="J106" s="60"/>
      <c r="K106" s="39">
        <f t="shared" si="31"/>
        <v>198</v>
      </c>
      <c r="L106" s="38">
        <f t="shared" si="32"/>
        <v>0.92523364485981308</v>
      </c>
    </row>
    <row r="107" spans="1:12">
      <c r="A107" s="134" t="s">
        <v>343</v>
      </c>
      <c r="B107" s="134" t="s">
        <v>350</v>
      </c>
      <c r="C107" s="134" t="s">
        <v>351</v>
      </c>
      <c r="D107" s="134"/>
      <c r="E107" s="134">
        <v>214</v>
      </c>
      <c r="F107" s="5"/>
      <c r="G107" s="37"/>
      <c r="H107" s="37"/>
      <c r="I107" s="38">
        <f t="shared" si="30"/>
        <v>0</v>
      </c>
      <c r="J107" s="60"/>
      <c r="K107" s="39">
        <f t="shared" si="31"/>
        <v>214</v>
      </c>
      <c r="L107" s="38">
        <f t="shared" si="32"/>
        <v>1</v>
      </c>
    </row>
    <row r="108" spans="1:12">
      <c r="A108" s="134" t="s">
        <v>343</v>
      </c>
      <c r="B108" s="134" t="s">
        <v>352</v>
      </c>
      <c r="C108" s="134" t="s">
        <v>353</v>
      </c>
      <c r="D108" s="134"/>
      <c r="E108" s="134">
        <v>214</v>
      </c>
      <c r="F108" s="5"/>
      <c r="G108" s="13" t="s">
        <v>30</v>
      </c>
      <c r="H108" s="169">
        <v>11</v>
      </c>
      <c r="I108" s="38">
        <f t="shared" si="30"/>
        <v>5.1401869158878503E-2</v>
      </c>
      <c r="J108" s="60"/>
      <c r="K108" s="39">
        <f t="shared" si="31"/>
        <v>203</v>
      </c>
      <c r="L108" s="38">
        <f t="shared" si="32"/>
        <v>0.94859813084112155</v>
      </c>
    </row>
    <row r="109" spans="1:12">
      <c r="A109" s="134" t="s">
        <v>343</v>
      </c>
      <c r="B109" s="134" t="s">
        <v>354</v>
      </c>
      <c r="C109" s="134" t="s">
        <v>355</v>
      </c>
      <c r="D109" s="134"/>
      <c r="E109" s="134">
        <v>214</v>
      </c>
      <c r="F109" s="5"/>
      <c r="G109" s="13" t="s">
        <v>30</v>
      </c>
      <c r="H109" s="169">
        <v>8</v>
      </c>
      <c r="I109" s="38">
        <f t="shared" si="30"/>
        <v>3.7383177570093455E-2</v>
      </c>
      <c r="J109" s="60"/>
      <c r="K109" s="39">
        <f t="shared" si="31"/>
        <v>206</v>
      </c>
      <c r="L109" s="38">
        <f t="shared" si="32"/>
        <v>0.96261682242990654</v>
      </c>
    </row>
    <row r="110" spans="1:12">
      <c r="A110" s="134" t="s">
        <v>343</v>
      </c>
      <c r="B110" s="134" t="s">
        <v>356</v>
      </c>
      <c r="C110" s="134" t="s">
        <v>357</v>
      </c>
      <c r="D110" s="134"/>
      <c r="E110" s="134">
        <v>214</v>
      </c>
      <c r="F110" s="5"/>
      <c r="G110" s="37"/>
      <c r="H110" s="37"/>
      <c r="I110" s="38">
        <f t="shared" si="30"/>
        <v>0</v>
      </c>
      <c r="J110" s="60"/>
      <c r="K110" s="39">
        <f t="shared" si="31"/>
        <v>214</v>
      </c>
      <c r="L110" s="38">
        <f t="shared" si="32"/>
        <v>1</v>
      </c>
    </row>
    <row r="111" spans="1:12">
      <c r="A111" s="134" t="s">
        <v>343</v>
      </c>
      <c r="B111" s="134" t="s">
        <v>358</v>
      </c>
      <c r="C111" s="134" t="s">
        <v>359</v>
      </c>
      <c r="D111" s="134"/>
      <c r="E111" s="134">
        <v>214</v>
      </c>
      <c r="F111" s="5"/>
      <c r="G111" s="37"/>
      <c r="H111" s="37"/>
      <c r="I111" s="38">
        <f t="shared" si="30"/>
        <v>0</v>
      </c>
      <c r="J111" s="60"/>
      <c r="K111" s="39">
        <f t="shared" si="31"/>
        <v>214</v>
      </c>
      <c r="L111" s="38">
        <f t="shared" si="32"/>
        <v>1</v>
      </c>
    </row>
    <row r="112" spans="1:12">
      <c r="A112" s="134" t="s">
        <v>343</v>
      </c>
      <c r="B112" s="134" t="s">
        <v>360</v>
      </c>
      <c r="C112" s="134" t="s">
        <v>361</v>
      </c>
      <c r="D112" s="134"/>
      <c r="E112" s="134">
        <v>214</v>
      </c>
      <c r="F112" s="5"/>
      <c r="G112" s="37"/>
      <c r="H112" s="37"/>
      <c r="I112" s="38">
        <f t="shared" si="30"/>
        <v>0</v>
      </c>
      <c r="J112" s="60"/>
      <c r="K112" s="39">
        <f t="shared" si="31"/>
        <v>214</v>
      </c>
      <c r="L112" s="38">
        <f t="shared" si="32"/>
        <v>1</v>
      </c>
    </row>
    <row r="113" spans="1:12">
      <c r="A113" s="134" t="s">
        <v>343</v>
      </c>
      <c r="B113" s="134" t="s">
        <v>362</v>
      </c>
      <c r="C113" s="134" t="s">
        <v>363</v>
      </c>
      <c r="D113" s="134"/>
      <c r="E113" s="134">
        <v>214</v>
      </c>
      <c r="F113" s="5"/>
      <c r="G113" s="13" t="s">
        <v>30</v>
      </c>
      <c r="H113" s="169">
        <v>8</v>
      </c>
      <c r="I113" s="38">
        <f t="shared" si="30"/>
        <v>3.7383177570093455E-2</v>
      </c>
      <c r="J113" s="60"/>
      <c r="K113" s="39">
        <f t="shared" si="31"/>
        <v>206</v>
      </c>
      <c r="L113" s="38">
        <f t="shared" si="32"/>
        <v>0.96261682242990654</v>
      </c>
    </row>
    <row r="114" spans="1:12">
      <c r="A114" s="134" t="s">
        <v>343</v>
      </c>
      <c r="B114" s="134" t="s">
        <v>364</v>
      </c>
      <c r="C114" s="134" t="s">
        <v>365</v>
      </c>
      <c r="D114" s="134"/>
      <c r="E114" s="134">
        <v>214</v>
      </c>
      <c r="F114" s="5"/>
      <c r="G114" s="13" t="s">
        <v>30</v>
      </c>
      <c r="H114" s="169">
        <v>24</v>
      </c>
      <c r="I114" s="38">
        <f t="shared" si="30"/>
        <v>0.11214953271028037</v>
      </c>
      <c r="J114" s="60"/>
      <c r="K114" s="39">
        <f t="shared" si="31"/>
        <v>190</v>
      </c>
      <c r="L114" s="38">
        <f t="shared" si="32"/>
        <v>0.88785046728971961</v>
      </c>
    </row>
    <row r="115" spans="1:12">
      <c r="A115" s="134" t="s">
        <v>343</v>
      </c>
      <c r="B115" s="134" t="s">
        <v>366</v>
      </c>
      <c r="C115" s="134" t="s">
        <v>367</v>
      </c>
      <c r="D115" s="134"/>
      <c r="E115" s="134">
        <v>214</v>
      </c>
      <c r="F115" s="5"/>
      <c r="G115" s="37"/>
      <c r="H115" s="37"/>
      <c r="I115" s="38">
        <f t="shared" si="30"/>
        <v>0</v>
      </c>
      <c r="J115" s="60"/>
      <c r="K115" s="39">
        <f t="shared" si="31"/>
        <v>214</v>
      </c>
      <c r="L115" s="38">
        <f t="shared" si="32"/>
        <v>1</v>
      </c>
    </row>
    <row r="116" spans="1:12">
      <c r="A116" s="134" t="s">
        <v>343</v>
      </c>
      <c r="B116" s="134" t="s">
        <v>368</v>
      </c>
      <c r="C116" s="134" t="s">
        <v>369</v>
      </c>
      <c r="D116" s="134"/>
      <c r="E116" s="134">
        <v>214</v>
      </c>
      <c r="F116" s="5"/>
      <c r="G116" s="37"/>
      <c r="H116" s="37"/>
      <c r="I116" s="38">
        <f t="shared" si="30"/>
        <v>0</v>
      </c>
      <c r="J116" s="60"/>
      <c r="K116" s="39">
        <f t="shared" si="31"/>
        <v>214</v>
      </c>
      <c r="L116" s="38">
        <f t="shared" si="32"/>
        <v>1</v>
      </c>
    </row>
    <row r="117" spans="1:12">
      <c r="A117" s="134" t="s">
        <v>343</v>
      </c>
      <c r="B117" s="134" t="s">
        <v>370</v>
      </c>
      <c r="C117" s="134" t="s">
        <v>371</v>
      </c>
      <c r="D117" s="134"/>
      <c r="E117" s="134">
        <v>214</v>
      </c>
      <c r="F117" s="5"/>
      <c r="G117" s="37"/>
      <c r="H117" s="37"/>
      <c r="I117" s="38">
        <f t="shared" si="30"/>
        <v>0</v>
      </c>
      <c r="J117" s="60"/>
      <c r="K117" s="39">
        <f t="shared" si="31"/>
        <v>214</v>
      </c>
      <c r="L117" s="38">
        <f t="shared" si="32"/>
        <v>1</v>
      </c>
    </row>
    <row r="118" spans="1:12">
      <c r="A118" s="134" t="s">
        <v>343</v>
      </c>
      <c r="B118" s="134" t="s">
        <v>372</v>
      </c>
      <c r="C118" s="134" t="s">
        <v>373</v>
      </c>
      <c r="D118" s="134"/>
      <c r="E118" s="134">
        <v>214</v>
      </c>
      <c r="F118" s="5"/>
      <c r="G118" s="37"/>
      <c r="H118" s="37"/>
      <c r="I118" s="38">
        <f t="shared" si="30"/>
        <v>0</v>
      </c>
      <c r="J118" s="60"/>
      <c r="K118" s="39">
        <f t="shared" si="31"/>
        <v>214</v>
      </c>
      <c r="L118" s="38">
        <f t="shared" si="32"/>
        <v>1</v>
      </c>
    </row>
    <row r="119" spans="1:12">
      <c r="A119" s="134" t="s">
        <v>343</v>
      </c>
      <c r="B119" s="134" t="s">
        <v>374</v>
      </c>
      <c r="C119" s="134" t="s">
        <v>375</v>
      </c>
      <c r="D119" s="134"/>
      <c r="E119" s="134">
        <v>214</v>
      </c>
      <c r="F119" s="5"/>
      <c r="G119" s="13" t="s">
        <v>30</v>
      </c>
      <c r="H119" s="169">
        <v>45</v>
      </c>
      <c r="I119" s="38">
        <f t="shared" si="30"/>
        <v>0.2102803738317757</v>
      </c>
      <c r="J119" s="60"/>
      <c r="K119" s="39">
        <f t="shared" si="31"/>
        <v>169</v>
      </c>
      <c r="L119" s="38">
        <f t="shared" si="32"/>
        <v>0.78971962616822433</v>
      </c>
    </row>
    <row r="120" spans="1:12">
      <c r="A120" s="134" t="s">
        <v>343</v>
      </c>
      <c r="B120" s="134" t="s">
        <v>376</v>
      </c>
      <c r="C120" s="134" t="s">
        <v>377</v>
      </c>
      <c r="D120" s="134"/>
      <c r="E120" s="134">
        <v>214</v>
      </c>
      <c r="F120" s="5"/>
      <c r="G120" s="13" t="s">
        <v>30</v>
      </c>
      <c r="H120" s="169">
        <v>16</v>
      </c>
      <c r="I120" s="38">
        <f t="shared" si="30"/>
        <v>7.476635514018691E-2</v>
      </c>
      <c r="J120" s="60"/>
      <c r="K120" s="39">
        <f t="shared" si="31"/>
        <v>198</v>
      </c>
      <c r="L120" s="38">
        <f t="shared" si="32"/>
        <v>0.92523364485981308</v>
      </c>
    </row>
    <row r="121" spans="1:12">
      <c r="A121" s="134" t="s">
        <v>343</v>
      </c>
      <c r="B121" s="134" t="s">
        <v>378</v>
      </c>
      <c r="C121" s="134" t="s">
        <v>379</v>
      </c>
      <c r="D121" s="134"/>
      <c r="E121" s="134">
        <v>214</v>
      </c>
      <c r="F121" s="5"/>
      <c r="G121" s="37"/>
      <c r="H121" s="37"/>
      <c r="I121" s="38">
        <f t="shared" si="30"/>
        <v>0</v>
      </c>
      <c r="J121" s="60"/>
      <c r="K121" s="39">
        <f t="shared" si="31"/>
        <v>214</v>
      </c>
      <c r="L121" s="38">
        <f t="shared" si="32"/>
        <v>1</v>
      </c>
    </row>
    <row r="122" spans="1:12">
      <c r="A122" s="134" t="s">
        <v>343</v>
      </c>
      <c r="B122" s="134" t="s">
        <v>380</v>
      </c>
      <c r="C122" s="134" t="s">
        <v>381</v>
      </c>
      <c r="D122" s="134"/>
      <c r="E122" s="134">
        <v>214</v>
      </c>
      <c r="F122" s="5"/>
      <c r="G122" s="37"/>
      <c r="H122" s="37"/>
      <c r="I122" s="38">
        <f t="shared" si="30"/>
        <v>0</v>
      </c>
      <c r="J122" s="60"/>
      <c r="K122" s="39">
        <f t="shared" si="31"/>
        <v>214</v>
      </c>
      <c r="L122" s="38">
        <f t="shared" si="32"/>
        <v>1</v>
      </c>
    </row>
    <row r="123" spans="1:12">
      <c r="A123" s="134" t="s">
        <v>343</v>
      </c>
      <c r="B123" s="134" t="s">
        <v>382</v>
      </c>
      <c r="C123" s="134" t="s">
        <v>383</v>
      </c>
      <c r="D123" s="134"/>
      <c r="E123" s="134">
        <v>214</v>
      </c>
      <c r="F123" s="5"/>
      <c r="G123" s="37"/>
      <c r="H123" s="37"/>
      <c r="I123" s="38">
        <f t="shared" si="30"/>
        <v>0</v>
      </c>
      <c r="J123" s="60"/>
      <c r="K123" s="39">
        <f t="shared" si="31"/>
        <v>214</v>
      </c>
      <c r="L123" s="38">
        <f t="shared" si="32"/>
        <v>1</v>
      </c>
    </row>
    <row r="124" spans="1:12">
      <c r="A124" s="134" t="s">
        <v>343</v>
      </c>
      <c r="B124" s="134" t="s">
        <v>384</v>
      </c>
      <c r="C124" s="134" t="s">
        <v>385</v>
      </c>
      <c r="D124" s="134"/>
      <c r="E124" s="134">
        <v>214</v>
      </c>
      <c r="F124" s="5"/>
      <c r="G124" s="37"/>
      <c r="H124" s="37"/>
      <c r="I124" s="38">
        <f t="shared" si="30"/>
        <v>0</v>
      </c>
      <c r="J124" s="60"/>
      <c r="K124" s="39">
        <f t="shared" si="31"/>
        <v>214</v>
      </c>
      <c r="L124" s="38">
        <f t="shared" si="32"/>
        <v>1</v>
      </c>
    </row>
    <row r="125" spans="1:12">
      <c r="A125" s="134" t="s">
        <v>343</v>
      </c>
      <c r="B125" s="134" t="s">
        <v>386</v>
      </c>
      <c r="C125" s="134" t="s">
        <v>387</v>
      </c>
      <c r="D125" s="134"/>
      <c r="E125" s="134">
        <v>214</v>
      </c>
      <c r="F125" s="5"/>
      <c r="G125" s="37"/>
      <c r="H125" s="37"/>
      <c r="I125" s="38">
        <f t="shared" si="30"/>
        <v>0</v>
      </c>
      <c r="J125" s="60"/>
      <c r="K125" s="39">
        <f t="shared" si="31"/>
        <v>214</v>
      </c>
      <c r="L125" s="38">
        <f t="shared" si="32"/>
        <v>1</v>
      </c>
    </row>
    <row r="126" spans="1:12">
      <c r="A126" s="134" t="s">
        <v>343</v>
      </c>
      <c r="B126" s="134" t="s">
        <v>388</v>
      </c>
      <c r="C126" s="134" t="s">
        <v>389</v>
      </c>
      <c r="D126" s="134"/>
      <c r="E126" s="134">
        <v>214</v>
      </c>
      <c r="F126" s="5"/>
      <c r="G126" s="37"/>
      <c r="H126" s="37"/>
      <c r="I126" s="38">
        <f t="shared" si="30"/>
        <v>0</v>
      </c>
      <c r="J126" s="60"/>
      <c r="K126" s="39">
        <f t="shared" si="31"/>
        <v>214</v>
      </c>
      <c r="L126" s="38">
        <f t="shared" si="32"/>
        <v>1</v>
      </c>
    </row>
    <row r="127" spans="1:12">
      <c r="A127" s="134" t="s">
        <v>343</v>
      </c>
      <c r="B127" s="134" t="s">
        <v>390</v>
      </c>
      <c r="C127" s="134" t="s">
        <v>391</v>
      </c>
      <c r="D127" s="134"/>
      <c r="E127" s="134">
        <v>214</v>
      </c>
      <c r="F127" s="5"/>
      <c r="G127" s="37"/>
      <c r="H127" s="37"/>
      <c r="I127" s="38">
        <f t="shared" si="30"/>
        <v>0</v>
      </c>
      <c r="J127" s="60"/>
      <c r="K127" s="39">
        <f t="shared" si="31"/>
        <v>214</v>
      </c>
      <c r="L127" s="38">
        <f t="shared" si="32"/>
        <v>1</v>
      </c>
    </row>
    <row r="128" spans="1:12">
      <c r="A128" s="134" t="s">
        <v>343</v>
      </c>
      <c r="B128" s="134" t="s">
        <v>392</v>
      </c>
      <c r="C128" s="134" t="s">
        <v>393</v>
      </c>
      <c r="D128" s="134"/>
      <c r="E128" s="134">
        <v>214</v>
      </c>
      <c r="F128" s="5"/>
      <c r="G128" s="13" t="s">
        <v>30</v>
      </c>
      <c r="H128" s="169">
        <v>24</v>
      </c>
      <c r="I128" s="38">
        <f t="shared" si="30"/>
        <v>0.11214953271028037</v>
      </c>
      <c r="J128" s="60"/>
      <c r="K128" s="39">
        <f t="shared" si="31"/>
        <v>190</v>
      </c>
      <c r="L128" s="38">
        <f t="shared" si="32"/>
        <v>0.88785046728971961</v>
      </c>
    </row>
    <row r="129" spans="1:12">
      <c r="A129" s="134" t="s">
        <v>343</v>
      </c>
      <c r="B129" s="134" t="s">
        <v>394</v>
      </c>
      <c r="C129" s="134" t="s">
        <v>395</v>
      </c>
      <c r="D129" s="134"/>
      <c r="E129" s="134">
        <v>214</v>
      </c>
      <c r="F129" s="5"/>
      <c r="G129" s="13" t="s">
        <v>30</v>
      </c>
      <c r="H129" s="53">
        <v>8</v>
      </c>
      <c r="I129" s="38">
        <f t="shared" si="30"/>
        <v>3.7383177570093455E-2</v>
      </c>
      <c r="J129" s="60"/>
      <c r="K129" s="39">
        <f t="shared" si="31"/>
        <v>206</v>
      </c>
      <c r="L129" s="38">
        <f t="shared" si="32"/>
        <v>0.96261682242990654</v>
      </c>
    </row>
    <row r="130" spans="1:12">
      <c r="A130" s="134" t="s">
        <v>343</v>
      </c>
      <c r="B130" s="134" t="s">
        <v>396</v>
      </c>
      <c r="C130" s="134" t="s">
        <v>397</v>
      </c>
      <c r="D130" s="134"/>
      <c r="E130" s="134">
        <v>214</v>
      </c>
      <c r="F130" s="5"/>
      <c r="G130" s="37"/>
      <c r="H130" s="37"/>
      <c r="I130" s="38">
        <f t="shared" si="27"/>
        <v>0</v>
      </c>
      <c r="J130" s="60"/>
      <c r="K130" s="39">
        <f t="shared" si="28"/>
        <v>214</v>
      </c>
      <c r="L130" s="38">
        <f t="shared" si="29"/>
        <v>1</v>
      </c>
    </row>
    <row r="131" spans="1:12">
      <c r="A131" s="135" t="s">
        <v>343</v>
      </c>
      <c r="B131" s="135" t="s">
        <v>398</v>
      </c>
      <c r="C131" s="135" t="s">
        <v>399</v>
      </c>
      <c r="D131" s="135"/>
      <c r="E131" s="135">
        <v>214</v>
      </c>
      <c r="F131" s="61"/>
      <c r="G131" s="40"/>
      <c r="H131" s="40"/>
      <c r="I131" s="41">
        <f t="shared" si="27"/>
        <v>0</v>
      </c>
      <c r="J131" s="62"/>
      <c r="K131" s="42">
        <f t="shared" si="28"/>
        <v>214</v>
      </c>
      <c r="L131" s="41">
        <f t="shared" si="29"/>
        <v>1</v>
      </c>
    </row>
    <row r="132" spans="1:12">
      <c r="A132" s="32"/>
      <c r="B132" s="33">
        <f>COUNTA(B104:B131)</f>
        <v>28</v>
      </c>
      <c r="C132" s="32"/>
      <c r="E132" s="36">
        <f>SUM(E104:E131)</f>
        <v>5992</v>
      </c>
      <c r="F132" s="43"/>
      <c r="G132" s="33">
        <f>COUNTA(G104:G131)</f>
        <v>10</v>
      </c>
      <c r="H132" s="36">
        <f>SUM(H104:H131)</f>
        <v>168</v>
      </c>
      <c r="I132" s="44">
        <f>H132/E132</f>
        <v>2.8037383177570093E-2</v>
      </c>
      <c r="J132" s="139"/>
      <c r="K132" s="50">
        <f>E132-H132</f>
        <v>5824</v>
      </c>
      <c r="L132" s="44">
        <f>K132/E132</f>
        <v>0.9719626168224299</v>
      </c>
    </row>
    <row r="133" spans="1:12" ht="8.25" customHeight="1">
      <c r="A133" s="32"/>
      <c r="B133" s="33"/>
      <c r="C133" s="32"/>
      <c r="E133" s="36"/>
      <c r="F133" s="43"/>
      <c r="G133" s="33"/>
      <c r="H133" s="36"/>
      <c r="I133" s="44"/>
      <c r="J133" s="139"/>
      <c r="K133" s="50"/>
      <c r="L133" s="44"/>
    </row>
    <row r="134" spans="1:12">
      <c r="A134" s="134" t="s">
        <v>400</v>
      </c>
      <c r="B134" s="134" t="s">
        <v>401</v>
      </c>
      <c r="C134" s="134" t="s">
        <v>402</v>
      </c>
      <c r="D134" s="134"/>
      <c r="E134" s="134">
        <v>214</v>
      </c>
      <c r="F134" s="5"/>
      <c r="G134" s="37"/>
      <c r="H134" s="37"/>
      <c r="I134" s="38">
        <f t="shared" ref="I134" si="33">H134/E134</f>
        <v>0</v>
      </c>
      <c r="J134" s="60"/>
      <c r="K134" s="39">
        <f t="shared" ref="K134" si="34">E134-H134</f>
        <v>214</v>
      </c>
      <c r="L134" s="38">
        <f t="shared" ref="L134" si="35">K134/E134</f>
        <v>1</v>
      </c>
    </row>
    <row r="135" spans="1:12">
      <c r="A135" s="134" t="s">
        <v>400</v>
      </c>
      <c r="B135" s="134" t="s">
        <v>403</v>
      </c>
      <c r="C135" s="134" t="s">
        <v>404</v>
      </c>
      <c r="D135" s="134"/>
      <c r="E135" s="134">
        <v>214</v>
      </c>
      <c r="F135" s="5"/>
      <c r="G135" s="37"/>
      <c r="H135" s="37"/>
      <c r="I135" s="38">
        <f t="shared" ref="I135:I154" si="36">H135/E135</f>
        <v>0</v>
      </c>
      <c r="J135" s="60"/>
      <c r="K135" s="39">
        <f t="shared" ref="K135:K154" si="37">E135-H135</f>
        <v>214</v>
      </c>
      <c r="L135" s="38">
        <f t="shared" ref="L135:L154" si="38">K135/E135</f>
        <v>1</v>
      </c>
    </row>
    <row r="136" spans="1:12">
      <c r="A136" s="134" t="s">
        <v>400</v>
      </c>
      <c r="B136" s="134" t="s">
        <v>405</v>
      </c>
      <c r="C136" s="134" t="s">
        <v>406</v>
      </c>
      <c r="D136" s="134"/>
      <c r="E136" s="134">
        <v>214</v>
      </c>
      <c r="F136" s="5"/>
      <c r="G136" s="37"/>
      <c r="H136" s="37"/>
      <c r="I136" s="38">
        <f t="shared" si="36"/>
        <v>0</v>
      </c>
      <c r="J136" s="60"/>
      <c r="K136" s="39">
        <f t="shared" si="37"/>
        <v>214</v>
      </c>
      <c r="L136" s="38">
        <f t="shared" si="38"/>
        <v>1</v>
      </c>
    </row>
    <row r="137" spans="1:12">
      <c r="A137" s="134" t="s">
        <v>400</v>
      </c>
      <c r="B137" s="134" t="s">
        <v>407</v>
      </c>
      <c r="C137" s="134" t="s">
        <v>408</v>
      </c>
      <c r="D137" s="134"/>
      <c r="E137" s="134">
        <v>214</v>
      </c>
      <c r="F137" s="5"/>
      <c r="G137" s="37"/>
      <c r="H137" s="37"/>
      <c r="I137" s="38">
        <f t="shared" si="36"/>
        <v>0</v>
      </c>
      <c r="J137" s="60"/>
      <c r="K137" s="39">
        <f t="shared" si="37"/>
        <v>214</v>
      </c>
      <c r="L137" s="38">
        <f t="shared" si="38"/>
        <v>1</v>
      </c>
    </row>
    <row r="138" spans="1:12">
      <c r="A138" s="134" t="s">
        <v>400</v>
      </c>
      <c r="B138" s="134" t="s">
        <v>409</v>
      </c>
      <c r="C138" s="134" t="s">
        <v>410</v>
      </c>
      <c r="D138" s="134"/>
      <c r="E138" s="134">
        <v>214</v>
      </c>
      <c r="F138" s="5"/>
      <c r="G138" s="37"/>
      <c r="H138" s="37"/>
      <c r="I138" s="38">
        <f t="shared" si="36"/>
        <v>0</v>
      </c>
      <c r="J138" s="60"/>
      <c r="K138" s="39">
        <f t="shared" si="37"/>
        <v>214</v>
      </c>
      <c r="L138" s="38">
        <f t="shared" si="38"/>
        <v>1</v>
      </c>
    </row>
    <row r="139" spans="1:12">
      <c r="A139" s="134" t="s">
        <v>400</v>
      </c>
      <c r="B139" s="134" t="s">
        <v>411</v>
      </c>
      <c r="C139" s="134" t="s">
        <v>412</v>
      </c>
      <c r="D139" s="134"/>
      <c r="E139" s="134">
        <v>214</v>
      </c>
      <c r="F139" s="5"/>
      <c r="G139" s="37"/>
      <c r="H139" s="37"/>
      <c r="I139" s="38">
        <f t="shared" si="36"/>
        <v>0</v>
      </c>
      <c r="J139" s="60"/>
      <c r="K139" s="39">
        <f t="shared" si="37"/>
        <v>214</v>
      </c>
      <c r="L139" s="38">
        <f t="shared" si="38"/>
        <v>1</v>
      </c>
    </row>
    <row r="140" spans="1:12">
      <c r="A140" s="134" t="s">
        <v>400</v>
      </c>
      <c r="B140" s="134" t="s">
        <v>413</v>
      </c>
      <c r="C140" s="134" t="s">
        <v>414</v>
      </c>
      <c r="D140" s="134"/>
      <c r="E140" s="134">
        <v>214</v>
      </c>
      <c r="F140" s="5"/>
      <c r="G140" s="37"/>
      <c r="H140" s="37"/>
      <c r="I140" s="38">
        <f t="shared" si="36"/>
        <v>0</v>
      </c>
      <c r="J140" s="60"/>
      <c r="K140" s="39">
        <f t="shared" si="37"/>
        <v>214</v>
      </c>
      <c r="L140" s="38">
        <f t="shared" si="38"/>
        <v>1</v>
      </c>
    </row>
    <row r="141" spans="1:12">
      <c r="A141" s="134" t="s">
        <v>400</v>
      </c>
      <c r="B141" s="134" t="s">
        <v>415</v>
      </c>
      <c r="C141" s="134" t="s">
        <v>416</v>
      </c>
      <c r="D141" s="134"/>
      <c r="E141" s="134">
        <v>214</v>
      </c>
      <c r="F141" s="5"/>
      <c r="G141" s="37"/>
      <c r="H141" s="37"/>
      <c r="I141" s="38">
        <f t="shared" si="36"/>
        <v>0</v>
      </c>
      <c r="J141" s="60"/>
      <c r="K141" s="39">
        <f t="shared" si="37"/>
        <v>214</v>
      </c>
      <c r="L141" s="38">
        <f t="shared" si="38"/>
        <v>1</v>
      </c>
    </row>
    <row r="142" spans="1:12">
      <c r="A142" s="134" t="s">
        <v>400</v>
      </c>
      <c r="B142" s="134" t="s">
        <v>417</v>
      </c>
      <c r="C142" s="134" t="s">
        <v>418</v>
      </c>
      <c r="D142" s="134"/>
      <c r="E142" s="134">
        <v>214</v>
      </c>
      <c r="F142" s="5"/>
      <c r="G142" s="37"/>
      <c r="H142" s="37"/>
      <c r="I142" s="38">
        <f t="shared" si="36"/>
        <v>0</v>
      </c>
      <c r="J142" s="60"/>
      <c r="K142" s="39">
        <f t="shared" si="37"/>
        <v>214</v>
      </c>
      <c r="L142" s="38">
        <f t="shared" si="38"/>
        <v>1</v>
      </c>
    </row>
    <row r="143" spans="1:12">
      <c r="A143" s="134" t="s">
        <v>400</v>
      </c>
      <c r="B143" s="134" t="s">
        <v>419</v>
      </c>
      <c r="C143" s="134" t="s">
        <v>420</v>
      </c>
      <c r="D143" s="134"/>
      <c r="E143" s="134">
        <v>214</v>
      </c>
      <c r="F143" s="5"/>
      <c r="G143" s="37"/>
      <c r="H143" s="37"/>
      <c r="I143" s="38">
        <f t="shared" si="36"/>
        <v>0</v>
      </c>
      <c r="J143" s="60"/>
      <c r="K143" s="39">
        <f t="shared" si="37"/>
        <v>214</v>
      </c>
      <c r="L143" s="38">
        <f t="shared" si="38"/>
        <v>1</v>
      </c>
    </row>
    <row r="144" spans="1:12">
      <c r="A144" s="134" t="s">
        <v>400</v>
      </c>
      <c r="B144" s="134" t="s">
        <v>421</v>
      </c>
      <c r="C144" s="134" t="s">
        <v>422</v>
      </c>
      <c r="D144" s="134"/>
      <c r="E144" s="134">
        <v>214</v>
      </c>
      <c r="F144" s="5"/>
      <c r="G144" s="37"/>
      <c r="H144" s="37"/>
      <c r="I144" s="38">
        <f t="shared" si="36"/>
        <v>0</v>
      </c>
      <c r="J144" s="60"/>
      <c r="K144" s="39">
        <f t="shared" si="37"/>
        <v>214</v>
      </c>
      <c r="L144" s="38">
        <f t="shared" si="38"/>
        <v>1</v>
      </c>
    </row>
    <row r="145" spans="1:12">
      <c r="A145" s="134" t="s">
        <v>400</v>
      </c>
      <c r="B145" s="134" t="s">
        <v>423</v>
      </c>
      <c r="C145" s="134" t="s">
        <v>424</v>
      </c>
      <c r="D145" s="134"/>
      <c r="E145" s="134">
        <v>214</v>
      </c>
      <c r="F145" s="5"/>
      <c r="G145" s="37"/>
      <c r="H145" s="37"/>
      <c r="I145" s="38">
        <f t="shared" si="36"/>
        <v>0</v>
      </c>
      <c r="J145" s="60"/>
      <c r="K145" s="39">
        <f t="shared" si="37"/>
        <v>214</v>
      </c>
      <c r="L145" s="38">
        <f t="shared" si="38"/>
        <v>1</v>
      </c>
    </row>
    <row r="146" spans="1:12">
      <c r="A146" s="134" t="s">
        <v>400</v>
      </c>
      <c r="B146" s="134" t="s">
        <v>425</v>
      </c>
      <c r="C146" s="134" t="s">
        <v>426</v>
      </c>
      <c r="D146" s="134"/>
      <c r="E146" s="134">
        <v>214</v>
      </c>
      <c r="F146" s="5"/>
      <c r="G146" s="37"/>
      <c r="H146" s="37"/>
      <c r="I146" s="38">
        <f t="shared" si="36"/>
        <v>0</v>
      </c>
      <c r="J146" s="60"/>
      <c r="K146" s="39">
        <f t="shared" si="37"/>
        <v>214</v>
      </c>
      <c r="L146" s="38">
        <f t="shared" si="38"/>
        <v>1</v>
      </c>
    </row>
    <row r="147" spans="1:12">
      <c r="A147" s="134" t="s">
        <v>400</v>
      </c>
      <c r="B147" s="134" t="s">
        <v>427</v>
      </c>
      <c r="C147" s="134" t="s">
        <v>428</v>
      </c>
      <c r="D147" s="134"/>
      <c r="E147" s="134">
        <v>214</v>
      </c>
      <c r="F147" s="5"/>
      <c r="G147" s="37"/>
      <c r="H147" s="37"/>
      <c r="I147" s="38">
        <f t="shared" si="36"/>
        <v>0</v>
      </c>
      <c r="J147" s="60"/>
      <c r="K147" s="39">
        <f t="shared" si="37"/>
        <v>214</v>
      </c>
      <c r="L147" s="38">
        <f t="shared" si="38"/>
        <v>1</v>
      </c>
    </row>
    <row r="148" spans="1:12">
      <c r="A148" s="134" t="s">
        <v>400</v>
      </c>
      <c r="B148" s="134" t="s">
        <v>429</v>
      </c>
      <c r="C148" s="134" t="s">
        <v>430</v>
      </c>
      <c r="D148" s="134"/>
      <c r="E148" s="134">
        <v>214</v>
      </c>
      <c r="F148" s="5"/>
      <c r="G148" s="37"/>
      <c r="H148" s="37"/>
      <c r="I148" s="38">
        <f t="shared" si="36"/>
        <v>0</v>
      </c>
      <c r="J148" s="60"/>
      <c r="K148" s="39">
        <f t="shared" si="37"/>
        <v>214</v>
      </c>
      <c r="L148" s="38">
        <f t="shared" si="38"/>
        <v>1</v>
      </c>
    </row>
    <row r="149" spans="1:12">
      <c r="A149" s="134" t="s">
        <v>400</v>
      </c>
      <c r="B149" s="134" t="s">
        <v>431</v>
      </c>
      <c r="C149" s="134" t="s">
        <v>432</v>
      </c>
      <c r="D149" s="134"/>
      <c r="E149" s="134">
        <v>214</v>
      </c>
      <c r="F149" s="5"/>
      <c r="G149" s="37"/>
      <c r="H149" s="37"/>
      <c r="I149" s="38">
        <f t="shared" si="36"/>
        <v>0</v>
      </c>
      <c r="J149" s="60"/>
      <c r="K149" s="39">
        <f t="shared" si="37"/>
        <v>214</v>
      </c>
      <c r="L149" s="38">
        <f t="shared" si="38"/>
        <v>1</v>
      </c>
    </row>
    <row r="150" spans="1:12">
      <c r="A150" s="134" t="s">
        <v>400</v>
      </c>
      <c r="B150" s="134" t="s">
        <v>433</v>
      </c>
      <c r="C150" s="134" t="s">
        <v>434</v>
      </c>
      <c r="D150" s="134"/>
      <c r="E150" s="134">
        <v>214</v>
      </c>
      <c r="F150" s="5"/>
      <c r="G150" s="37"/>
      <c r="H150" s="37"/>
      <c r="I150" s="38">
        <f t="shared" si="36"/>
        <v>0</v>
      </c>
      <c r="J150" s="60"/>
      <c r="K150" s="39">
        <f t="shared" si="37"/>
        <v>214</v>
      </c>
      <c r="L150" s="38">
        <f t="shared" si="38"/>
        <v>1</v>
      </c>
    </row>
    <row r="151" spans="1:12">
      <c r="A151" s="134" t="s">
        <v>400</v>
      </c>
      <c r="B151" s="134" t="s">
        <v>435</v>
      </c>
      <c r="C151" s="134" t="s">
        <v>436</v>
      </c>
      <c r="D151" s="134"/>
      <c r="E151" s="134">
        <v>214</v>
      </c>
      <c r="F151" s="5"/>
      <c r="G151" s="37"/>
      <c r="H151" s="37"/>
      <c r="I151" s="38">
        <f t="shared" si="36"/>
        <v>0</v>
      </c>
      <c r="J151" s="60"/>
      <c r="K151" s="39">
        <f t="shared" si="37"/>
        <v>214</v>
      </c>
      <c r="L151" s="38">
        <f t="shared" si="38"/>
        <v>1</v>
      </c>
    </row>
    <row r="152" spans="1:12">
      <c r="A152" s="134" t="s">
        <v>400</v>
      </c>
      <c r="B152" s="134" t="s">
        <v>437</v>
      </c>
      <c r="C152" s="134" t="s">
        <v>438</v>
      </c>
      <c r="D152" s="134"/>
      <c r="E152" s="134">
        <v>214</v>
      </c>
      <c r="F152" s="5"/>
      <c r="G152" s="37"/>
      <c r="H152" s="37"/>
      <c r="I152" s="38">
        <f t="shared" si="36"/>
        <v>0</v>
      </c>
      <c r="J152" s="60"/>
      <c r="K152" s="39">
        <f t="shared" si="37"/>
        <v>214</v>
      </c>
      <c r="L152" s="38">
        <f t="shared" si="38"/>
        <v>1</v>
      </c>
    </row>
    <row r="153" spans="1:12">
      <c r="A153" s="134" t="s">
        <v>400</v>
      </c>
      <c r="B153" s="134" t="s">
        <v>439</v>
      </c>
      <c r="C153" s="134" t="s">
        <v>440</v>
      </c>
      <c r="D153" s="134"/>
      <c r="E153" s="134">
        <v>214</v>
      </c>
      <c r="F153" s="5"/>
      <c r="G153" s="37"/>
      <c r="H153" s="37"/>
      <c r="I153" s="38">
        <f t="shared" si="36"/>
        <v>0</v>
      </c>
      <c r="J153" s="60"/>
      <c r="K153" s="39">
        <f t="shared" si="37"/>
        <v>214</v>
      </c>
      <c r="L153" s="38">
        <f t="shared" si="38"/>
        <v>1</v>
      </c>
    </row>
    <row r="154" spans="1:12">
      <c r="A154" s="135" t="s">
        <v>400</v>
      </c>
      <c r="B154" s="135" t="s">
        <v>441</v>
      </c>
      <c r="C154" s="135" t="s">
        <v>442</v>
      </c>
      <c r="D154" s="135"/>
      <c r="E154" s="135">
        <v>214</v>
      </c>
      <c r="F154" s="61"/>
      <c r="G154" s="40"/>
      <c r="H154" s="40"/>
      <c r="I154" s="41">
        <f t="shared" si="36"/>
        <v>0</v>
      </c>
      <c r="J154" s="62"/>
      <c r="K154" s="42">
        <f t="shared" si="37"/>
        <v>214</v>
      </c>
      <c r="L154" s="41">
        <f t="shared" si="38"/>
        <v>1</v>
      </c>
    </row>
    <row r="155" spans="1:12">
      <c r="A155" s="32"/>
      <c r="B155" s="33">
        <f>COUNTA(B134:B154)</f>
        <v>21</v>
      </c>
      <c r="C155" s="32"/>
      <c r="E155" s="36">
        <f>SUM(E134:E154)</f>
        <v>4494</v>
      </c>
      <c r="F155" s="43"/>
      <c r="G155" s="33">
        <f>COUNTA(G134:G154)</f>
        <v>0</v>
      </c>
      <c r="H155" s="36">
        <f>SUM(H134:H154)</f>
        <v>0</v>
      </c>
      <c r="I155" s="44">
        <f>H155/E155</f>
        <v>0</v>
      </c>
      <c r="J155" s="139"/>
      <c r="K155" s="50">
        <f>E155-H155</f>
        <v>4494</v>
      </c>
      <c r="L155" s="44">
        <f>K155/E155</f>
        <v>1</v>
      </c>
    </row>
    <row r="156" spans="1:12" ht="8.25" customHeight="1">
      <c r="A156" s="32"/>
      <c r="B156" s="33"/>
      <c r="C156" s="32"/>
      <c r="E156" s="36"/>
      <c r="F156" s="43"/>
      <c r="G156" s="33"/>
      <c r="H156" s="36"/>
      <c r="I156" s="44"/>
      <c r="J156" s="139"/>
      <c r="K156" s="50"/>
      <c r="L156" s="44"/>
    </row>
    <row r="157" spans="1:12">
      <c r="A157" s="134" t="s">
        <v>443</v>
      </c>
      <c r="B157" s="134" t="s">
        <v>444</v>
      </c>
      <c r="C157" s="134" t="s">
        <v>445</v>
      </c>
      <c r="D157" s="134"/>
      <c r="E157" s="134">
        <v>214</v>
      </c>
      <c r="F157" s="5"/>
      <c r="G157" s="13"/>
      <c r="H157" s="140"/>
      <c r="I157" s="38">
        <f t="shared" ref="I157" si="39">H157/E157</f>
        <v>0</v>
      </c>
      <c r="J157" s="60"/>
      <c r="K157" s="39">
        <f t="shared" ref="K157" si="40">E157-H157</f>
        <v>214</v>
      </c>
      <c r="L157" s="38">
        <f t="shared" ref="L157" si="41">K157/E157</f>
        <v>1</v>
      </c>
    </row>
    <row r="158" spans="1:12">
      <c r="A158" s="134" t="s">
        <v>443</v>
      </c>
      <c r="B158" s="134" t="s">
        <v>446</v>
      </c>
      <c r="C158" s="134" t="s">
        <v>447</v>
      </c>
      <c r="D158" s="134"/>
      <c r="E158" s="134">
        <v>214</v>
      </c>
      <c r="F158" s="5"/>
      <c r="G158" s="13"/>
      <c r="H158" s="214"/>
      <c r="I158" s="38">
        <f t="shared" ref="I158:I181" si="42">H158/E158</f>
        <v>0</v>
      </c>
      <c r="J158" s="60"/>
      <c r="K158" s="39">
        <f t="shared" ref="K158:K181" si="43">E158-H158</f>
        <v>214</v>
      </c>
      <c r="L158" s="38">
        <f t="shared" ref="L158:L181" si="44">K158/E158</f>
        <v>1</v>
      </c>
    </row>
    <row r="159" spans="1:12">
      <c r="A159" s="134" t="s">
        <v>443</v>
      </c>
      <c r="B159" s="134" t="s">
        <v>448</v>
      </c>
      <c r="C159" s="134" t="s">
        <v>449</v>
      </c>
      <c r="D159" s="134"/>
      <c r="E159" s="134">
        <v>214</v>
      </c>
      <c r="F159" s="5"/>
      <c r="G159" s="13"/>
      <c r="H159" s="214"/>
      <c r="I159" s="38">
        <f t="shared" si="42"/>
        <v>0</v>
      </c>
      <c r="J159" s="60"/>
      <c r="K159" s="39">
        <f t="shared" si="43"/>
        <v>214</v>
      </c>
      <c r="L159" s="38">
        <f t="shared" si="44"/>
        <v>1</v>
      </c>
    </row>
    <row r="160" spans="1:12">
      <c r="A160" s="134" t="s">
        <v>443</v>
      </c>
      <c r="B160" s="134" t="s">
        <v>450</v>
      </c>
      <c r="C160" s="134" t="s">
        <v>451</v>
      </c>
      <c r="D160" s="134"/>
      <c r="E160" s="134">
        <v>214</v>
      </c>
      <c r="F160" s="5"/>
      <c r="G160" s="13"/>
      <c r="H160" s="214"/>
      <c r="I160" s="38">
        <f t="shared" si="42"/>
        <v>0</v>
      </c>
      <c r="J160" s="60"/>
      <c r="K160" s="39">
        <f t="shared" si="43"/>
        <v>214</v>
      </c>
      <c r="L160" s="38">
        <f t="shared" si="44"/>
        <v>1</v>
      </c>
    </row>
    <row r="161" spans="1:12">
      <c r="A161" s="134" t="s">
        <v>443</v>
      </c>
      <c r="B161" s="134" t="s">
        <v>452</v>
      </c>
      <c r="C161" s="134" t="s">
        <v>453</v>
      </c>
      <c r="D161" s="134"/>
      <c r="E161" s="134">
        <v>214</v>
      </c>
      <c r="F161" s="5"/>
      <c r="G161" s="13"/>
      <c r="H161" s="214"/>
      <c r="I161" s="38">
        <f t="shared" si="42"/>
        <v>0</v>
      </c>
      <c r="J161" s="60"/>
      <c r="K161" s="39">
        <f t="shared" si="43"/>
        <v>214</v>
      </c>
      <c r="L161" s="38">
        <f t="shared" si="44"/>
        <v>1</v>
      </c>
    </row>
    <row r="162" spans="1:12">
      <c r="A162" s="134" t="s">
        <v>443</v>
      </c>
      <c r="B162" s="134" t="s">
        <v>454</v>
      </c>
      <c r="C162" s="134" t="s">
        <v>455</v>
      </c>
      <c r="D162" s="134"/>
      <c r="E162" s="134">
        <v>214</v>
      </c>
      <c r="F162" s="5"/>
      <c r="G162" s="13"/>
      <c r="H162" s="214"/>
      <c r="I162" s="38">
        <f t="shared" si="42"/>
        <v>0</v>
      </c>
      <c r="J162" s="60"/>
      <c r="K162" s="39">
        <f t="shared" si="43"/>
        <v>214</v>
      </c>
      <c r="L162" s="38">
        <f t="shared" si="44"/>
        <v>1</v>
      </c>
    </row>
    <row r="163" spans="1:12">
      <c r="A163" s="134" t="s">
        <v>443</v>
      </c>
      <c r="B163" s="134" t="s">
        <v>456</v>
      </c>
      <c r="C163" s="134" t="s">
        <v>457</v>
      </c>
      <c r="D163" s="134"/>
      <c r="E163" s="134">
        <v>214</v>
      </c>
      <c r="F163" s="5"/>
      <c r="G163" s="13"/>
      <c r="H163" s="214"/>
      <c r="I163" s="38">
        <f t="shared" si="42"/>
        <v>0</v>
      </c>
      <c r="J163" s="60"/>
      <c r="K163" s="39">
        <f t="shared" si="43"/>
        <v>214</v>
      </c>
      <c r="L163" s="38">
        <f t="shared" si="44"/>
        <v>1</v>
      </c>
    </row>
    <row r="164" spans="1:12">
      <c r="A164" s="134" t="s">
        <v>443</v>
      </c>
      <c r="B164" s="134" t="s">
        <v>458</v>
      </c>
      <c r="C164" s="134" t="s">
        <v>459</v>
      </c>
      <c r="D164" s="134"/>
      <c r="E164" s="134">
        <v>214</v>
      </c>
      <c r="F164" s="5"/>
      <c r="G164" s="13"/>
      <c r="H164" s="214"/>
      <c r="I164" s="38">
        <f t="shared" si="42"/>
        <v>0</v>
      </c>
      <c r="J164" s="60"/>
      <c r="K164" s="39">
        <f t="shared" si="43"/>
        <v>214</v>
      </c>
      <c r="L164" s="38">
        <f t="shared" si="44"/>
        <v>1</v>
      </c>
    </row>
    <row r="165" spans="1:12">
      <c r="A165" s="134" t="s">
        <v>443</v>
      </c>
      <c r="B165" s="134" t="s">
        <v>460</v>
      </c>
      <c r="C165" s="134" t="s">
        <v>461</v>
      </c>
      <c r="D165" s="134"/>
      <c r="E165" s="134">
        <v>214</v>
      </c>
      <c r="F165" s="5"/>
      <c r="G165" s="13"/>
      <c r="H165" s="214"/>
      <c r="I165" s="38">
        <f t="shared" si="42"/>
        <v>0</v>
      </c>
      <c r="J165" s="60"/>
      <c r="K165" s="39">
        <f t="shared" si="43"/>
        <v>214</v>
      </c>
      <c r="L165" s="38">
        <f t="shared" si="44"/>
        <v>1</v>
      </c>
    </row>
    <row r="166" spans="1:12">
      <c r="A166" s="134" t="s">
        <v>443</v>
      </c>
      <c r="B166" s="134" t="s">
        <v>462</v>
      </c>
      <c r="C166" s="134" t="s">
        <v>463</v>
      </c>
      <c r="D166" s="134"/>
      <c r="E166" s="134">
        <v>214</v>
      </c>
      <c r="F166" s="5"/>
      <c r="G166" s="13" t="s">
        <v>30</v>
      </c>
      <c r="H166" s="164">
        <v>41</v>
      </c>
      <c r="I166" s="38">
        <f t="shared" si="42"/>
        <v>0.19158878504672897</v>
      </c>
      <c r="J166" s="60"/>
      <c r="K166" s="39">
        <f t="shared" si="43"/>
        <v>173</v>
      </c>
      <c r="L166" s="38">
        <f t="shared" si="44"/>
        <v>0.80841121495327106</v>
      </c>
    </row>
    <row r="167" spans="1:12">
      <c r="A167" s="134" t="s">
        <v>443</v>
      </c>
      <c r="B167" s="134" t="s">
        <v>464</v>
      </c>
      <c r="C167" s="134" t="s">
        <v>465</v>
      </c>
      <c r="D167" s="134"/>
      <c r="E167" s="134">
        <v>214</v>
      </c>
      <c r="F167" s="5"/>
      <c r="G167" s="13"/>
      <c r="H167" s="214"/>
      <c r="I167" s="38">
        <f t="shared" si="42"/>
        <v>0</v>
      </c>
      <c r="J167" s="60"/>
      <c r="K167" s="39">
        <f t="shared" si="43"/>
        <v>214</v>
      </c>
      <c r="L167" s="38">
        <f t="shared" si="44"/>
        <v>1</v>
      </c>
    </row>
    <row r="168" spans="1:12">
      <c r="A168" s="134" t="s">
        <v>443</v>
      </c>
      <c r="B168" s="134" t="s">
        <v>466</v>
      </c>
      <c r="C168" s="134" t="s">
        <v>467</v>
      </c>
      <c r="D168" s="134"/>
      <c r="E168" s="134">
        <v>214</v>
      </c>
      <c r="F168" s="5"/>
      <c r="G168" s="13"/>
      <c r="H168" s="214"/>
      <c r="I168" s="38">
        <f t="shared" si="42"/>
        <v>0</v>
      </c>
      <c r="J168" s="60"/>
      <c r="K168" s="39">
        <f t="shared" si="43"/>
        <v>214</v>
      </c>
      <c r="L168" s="38">
        <f t="shared" si="44"/>
        <v>1</v>
      </c>
    </row>
    <row r="169" spans="1:12">
      <c r="A169" s="134" t="s">
        <v>443</v>
      </c>
      <c r="B169" s="134" t="s">
        <v>468</v>
      </c>
      <c r="C169" s="134" t="s">
        <v>469</v>
      </c>
      <c r="D169" s="134"/>
      <c r="E169" s="134">
        <v>214</v>
      </c>
      <c r="F169" s="5"/>
      <c r="G169" s="13"/>
      <c r="H169" s="214"/>
      <c r="I169" s="38">
        <f t="shared" si="42"/>
        <v>0</v>
      </c>
      <c r="J169" s="60"/>
      <c r="K169" s="39">
        <f t="shared" si="43"/>
        <v>214</v>
      </c>
      <c r="L169" s="38">
        <f t="shared" si="44"/>
        <v>1</v>
      </c>
    </row>
    <row r="170" spans="1:12">
      <c r="A170" s="134" t="s">
        <v>443</v>
      </c>
      <c r="B170" s="134" t="s">
        <v>470</v>
      </c>
      <c r="C170" s="134" t="s">
        <v>471</v>
      </c>
      <c r="D170" s="134"/>
      <c r="E170" s="134">
        <v>214</v>
      </c>
      <c r="F170" s="5"/>
      <c r="G170" s="13"/>
      <c r="H170" s="214"/>
      <c r="I170" s="38">
        <f t="shared" si="42"/>
        <v>0</v>
      </c>
      <c r="J170" s="60"/>
      <c r="K170" s="39">
        <f t="shared" si="43"/>
        <v>214</v>
      </c>
      <c r="L170" s="38">
        <f t="shared" si="44"/>
        <v>1</v>
      </c>
    </row>
    <row r="171" spans="1:12">
      <c r="A171" s="134" t="s">
        <v>443</v>
      </c>
      <c r="B171" s="134" t="s">
        <v>472</v>
      </c>
      <c r="C171" s="134" t="s">
        <v>473</v>
      </c>
      <c r="D171" s="134"/>
      <c r="E171" s="134">
        <v>214</v>
      </c>
      <c r="F171" s="5"/>
      <c r="G171" s="13"/>
      <c r="H171" s="214"/>
      <c r="I171" s="38">
        <f t="shared" si="42"/>
        <v>0</v>
      </c>
      <c r="J171" s="60"/>
      <c r="K171" s="39">
        <f t="shared" si="43"/>
        <v>214</v>
      </c>
      <c r="L171" s="38">
        <f t="shared" si="44"/>
        <v>1</v>
      </c>
    </row>
    <row r="172" spans="1:12">
      <c r="A172" s="134" t="s">
        <v>443</v>
      </c>
      <c r="B172" s="134" t="s">
        <v>474</v>
      </c>
      <c r="C172" s="134" t="s">
        <v>475</v>
      </c>
      <c r="D172" s="134"/>
      <c r="E172" s="134">
        <v>214</v>
      </c>
      <c r="F172" s="5"/>
      <c r="G172" s="13"/>
      <c r="H172" s="214"/>
      <c r="I172" s="38">
        <f t="shared" si="42"/>
        <v>0</v>
      </c>
      <c r="J172" s="60"/>
      <c r="K172" s="39">
        <f t="shared" si="43"/>
        <v>214</v>
      </c>
      <c r="L172" s="38">
        <f t="shared" si="44"/>
        <v>1</v>
      </c>
    </row>
    <row r="173" spans="1:12">
      <c r="A173" s="134" t="s">
        <v>443</v>
      </c>
      <c r="B173" s="134" t="s">
        <v>476</v>
      </c>
      <c r="C173" s="134" t="s">
        <v>477</v>
      </c>
      <c r="D173" s="134"/>
      <c r="E173" s="134">
        <v>214</v>
      </c>
      <c r="F173" s="5"/>
      <c r="G173" s="13"/>
      <c r="H173" s="214"/>
      <c r="I173" s="38">
        <f t="shared" si="42"/>
        <v>0</v>
      </c>
      <c r="J173" s="60"/>
      <c r="K173" s="39">
        <f t="shared" si="43"/>
        <v>214</v>
      </c>
      <c r="L173" s="38">
        <f t="shared" si="44"/>
        <v>1</v>
      </c>
    </row>
    <row r="174" spans="1:12">
      <c r="A174" s="134" t="s">
        <v>443</v>
      </c>
      <c r="B174" s="134" t="s">
        <v>478</v>
      </c>
      <c r="C174" s="134" t="s">
        <v>479</v>
      </c>
      <c r="D174" s="134"/>
      <c r="E174" s="134">
        <v>214</v>
      </c>
      <c r="F174" s="5"/>
      <c r="G174" s="13"/>
      <c r="H174" s="214"/>
      <c r="I174" s="38">
        <f t="shared" si="42"/>
        <v>0</v>
      </c>
      <c r="J174" s="60"/>
      <c r="K174" s="39">
        <f t="shared" si="43"/>
        <v>214</v>
      </c>
      <c r="L174" s="38">
        <f t="shared" si="44"/>
        <v>1</v>
      </c>
    </row>
    <row r="175" spans="1:12">
      <c r="A175" s="134" t="s">
        <v>443</v>
      </c>
      <c r="B175" s="134" t="s">
        <v>480</v>
      </c>
      <c r="C175" s="134" t="s">
        <v>481</v>
      </c>
      <c r="D175" s="134"/>
      <c r="E175" s="134">
        <v>214</v>
      </c>
      <c r="F175" s="5"/>
      <c r="G175" s="13"/>
      <c r="H175" s="214"/>
      <c r="I175" s="38">
        <f t="shared" si="42"/>
        <v>0</v>
      </c>
      <c r="J175" s="60"/>
      <c r="K175" s="39">
        <f t="shared" si="43"/>
        <v>214</v>
      </c>
      <c r="L175" s="38">
        <f t="shared" si="44"/>
        <v>1</v>
      </c>
    </row>
    <row r="176" spans="1:12">
      <c r="A176" s="134" t="s">
        <v>443</v>
      </c>
      <c r="B176" s="134" t="s">
        <v>482</v>
      </c>
      <c r="C176" s="134" t="s">
        <v>483</v>
      </c>
      <c r="D176" s="134"/>
      <c r="E176" s="134">
        <v>214</v>
      </c>
      <c r="F176" s="5"/>
      <c r="G176" s="13" t="s">
        <v>30</v>
      </c>
      <c r="H176" s="164">
        <v>80</v>
      </c>
      <c r="I176" s="38">
        <f t="shared" si="42"/>
        <v>0.37383177570093457</v>
      </c>
      <c r="J176" s="60"/>
      <c r="K176" s="39">
        <f t="shared" si="43"/>
        <v>134</v>
      </c>
      <c r="L176" s="38">
        <f t="shared" si="44"/>
        <v>0.62616822429906538</v>
      </c>
    </row>
    <row r="177" spans="1:12">
      <c r="A177" s="134" t="s">
        <v>443</v>
      </c>
      <c r="B177" s="134" t="s">
        <v>484</v>
      </c>
      <c r="C177" s="134" t="s">
        <v>485</v>
      </c>
      <c r="D177" s="134"/>
      <c r="E177" s="134">
        <v>214</v>
      </c>
      <c r="F177" s="5"/>
      <c r="G177" s="13"/>
      <c r="H177" s="214"/>
      <c r="I177" s="38">
        <f t="shared" si="42"/>
        <v>0</v>
      </c>
      <c r="J177" s="60"/>
      <c r="K177" s="39">
        <f t="shared" si="43"/>
        <v>214</v>
      </c>
      <c r="L177" s="38">
        <f t="shared" si="44"/>
        <v>1</v>
      </c>
    </row>
    <row r="178" spans="1:12">
      <c r="A178" s="134" t="s">
        <v>443</v>
      </c>
      <c r="B178" s="134" t="s">
        <v>486</v>
      </c>
      <c r="C178" s="134" t="s">
        <v>487</v>
      </c>
      <c r="D178" s="134"/>
      <c r="E178" s="134">
        <v>214</v>
      </c>
      <c r="F178" s="5"/>
      <c r="G178" s="13"/>
      <c r="H178" s="214"/>
      <c r="I178" s="38">
        <f t="shared" si="42"/>
        <v>0</v>
      </c>
      <c r="J178" s="60"/>
      <c r="K178" s="39">
        <f t="shared" si="43"/>
        <v>214</v>
      </c>
      <c r="L178" s="38">
        <f t="shared" si="44"/>
        <v>1</v>
      </c>
    </row>
    <row r="179" spans="1:12">
      <c r="A179" s="134" t="s">
        <v>443</v>
      </c>
      <c r="B179" s="134" t="s">
        <v>488</v>
      </c>
      <c r="C179" s="134" t="s">
        <v>489</v>
      </c>
      <c r="D179" s="134"/>
      <c r="E179" s="134">
        <v>214</v>
      </c>
      <c r="F179" s="5"/>
      <c r="G179" s="13"/>
      <c r="H179" s="214"/>
      <c r="I179" s="38">
        <f t="shared" si="42"/>
        <v>0</v>
      </c>
      <c r="J179" s="60"/>
      <c r="K179" s="39">
        <f t="shared" si="43"/>
        <v>214</v>
      </c>
      <c r="L179" s="38">
        <f t="shared" si="44"/>
        <v>1</v>
      </c>
    </row>
    <row r="180" spans="1:12">
      <c r="A180" s="134" t="s">
        <v>443</v>
      </c>
      <c r="B180" s="134" t="s">
        <v>490</v>
      </c>
      <c r="C180" s="134" t="s">
        <v>491</v>
      </c>
      <c r="D180" s="134"/>
      <c r="E180" s="134">
        <v>214</v>
      </c>
      <c r="F180" s="5"/>
      <c r="G180" s="13" t="s">
        <v>30</v>
      </c>
      <c r="H180" s="164">
        <v>48</v>
      </c>
      <c r="I180" s="38">
        <f t="shared" si="42"/>
        <v>0.22429906542056074</v>
      </c>
      <c r="J180" s="60"/>
      <c r="K180" s="39">
        <f t="shared" si="43"/>
        <v>166</v>
      </c>
      <c r="L180" s="38">
        <f t="shared" si="44"/>
        <v>0.77570093457943923</v>
      </c>
    </row>
    <row r="181" spans="1:12">
      <c r="A181" s="135" t="s">
        <v>443</v>
      </c>
      <c r="B181" s="135" t="s">
        <v>492</v>
      </c>
      <c r="C181" s="135" t="s">
        <v>493</v>
      </c>
      <c r="D181" s="135"/>
      <c r="E181" s="135">
        <v>214</v>
      </c>
      <c r="F181" s="61"/>
      <c r="G181" s="63"/>
      <c r="H181" s="64"/>
      <c r="I181" s="41">
        <f t="shared" si="42"/>
        <v>0</v>
      </c>
      <c r="J181" s="62"/>
      <c r="K181" s="42">
        <f t="shared" si="43"/>
        <v>214</v>
      </c>
      <c r="L181" s="41">
        <f t="shared" si="44"/>
        <v>1</v>
      </c>
    </row>
    <row r="182" spans="1:12">
      <c r="A182" s="32"/>
      <c r="B182" s="33">
        <f>COUNTA(B157:B181)</f>
        <v>25</v>
      </c>
      <c r="C182" s="32"/>
      <c r="E182" s="36">
        <f>SUM(E157:E181)</f>
        <v>5350</v>
      </c>
      <c r="F182" s="43"/>
      <c r="G182" s="33">
        <f>COUNTA(G157:G181)</f>
        <v>3</v>
      </c>
      <c r="H182" s="36">
        <f>SUM(H157:H181)</f>
        <v>169</v>
      </c>
      <c r="I182" s="44">
        <f>H182/E182</f>
        <v>3.1588785046728969E-2</v>
      </c>
      <c r="J182" s="139"/>
      <c r="K182" s="50">
        <f>E182-H182</f>
        <v>5181</v>
      </c>
      <c r="L182" s="44">
        <f>K182/E182</f>
        <v>0.96841121495327098</v>
      </c>
    </row>
    <row r="183" spans="1:12" ht="8.25" customHeight="1">
      <c r="A183" s="32"/>
      <c r="B183" s="33"/>
      <c r="C183" s="32"/>
      <c r="E183" s="36"/>
      <c r="F183" s="43"/>
      <c r="G183" s="33"/>
      <c r="H183" s="36"/>
      <c r="I183" s="44"/>
      <c r="J183" s="139"/>
      <c r="K183" s="50"/>
      <c r="L183" s="44"/>
    </row>
    <row r="184" spans="1:12">
      <c r="A184" s="134" t="s">
        <v>494</v>
      </c>
      <c r="B184" s="134" t="s">
        <v>495</v>
      </c>
      <c r="C184" s="134" t="s">
        <v>496</v>
      </c>
      <c r="D184" s="134"/>
      <c r="E184" s="134">
        <v>365</v>
      </c>
      <c r="F184" s="5"/>
      <c r="G184" s="37"/>
      <c r="H184" s="37"/>
      <c r="I184" s="38">
        <f>H184/E184</f>
        <v>0</v>
      </c>
      <c r="J184" s="60"/>
      <c r="K184" s="39">
        <f>E184-H184</f>
        <v>365</v>
      </c>
      <c r="L184" s="38">
        <f>K184/E184</f>
        <v>1</v>
      </c>
    </row>
    <row r="185" spans="1:12">
      <c r="A185" s="134" t="s">
        <v>494</v>
      </c>
      <c r="B185" s="134" t="s">
        <v>497</v>
      </c>
      <c r="C185" s="134" t="s">
        <v>498</v>
      </c>
      <c r="D185" s="134"/>
      <c r="E185" s="134">
        <v>365</v>
      </c>
      <c r="F185" s="5"/>
      <c r="G185" s="13" t="s">
        <v>30</v>
      </c>
      <c r="H185" s="169">
        <v>2</v>
      </c>
      <c r="I185" s="38">
        <f>H185/E185</f>
        <v>5.4794520547945206E-3</v>
      </c>
      <c r="J185" s="60"/>
      <c r="K185" s="39">
        <f>E185-H185</f>
        <v>363</v>
      </c>
      <c r="L185" s="38">
        <f>K185/E185</f>
        <v>0.9945205479452055</v>
      </c>
    </row>
    <row r="186" spans="1:12">
      <c r="A186" s="134" t="s">
        <v>494</v>
      </c>
      <c r="B186" s="134" t="s">
        <v>499</v>
      </c>
      <c r="C186" s="134" t="s">
        <v>500</v>
      </c>
      <c r="D186" s="134"/>
      <c r="E186" s="134">
        <v>365</v>
      </c>
      <c r="F186" s="5"/>
      <c r="G186" s="13" t="s">
        <v>30</v>
      </c>
      <c r="H186" s="169">
        <v>43</v>
      </c>
      <c r="I186" s="38">
        <f>H186/E186</f>
        <v>0.11780821917808219</v>
      </c>
      <c r="J186" s="60"/>
      <c r="K186" s="39">
        <f>E186-H186</f>
        <v>322</v>
      </c>
      <c r="L186" s="38">
        <f>K186/E186</f>
        <v>0.88219178082191785</v>
      </c>
    </row>
    <row r="187" spans="1:12">
      <c r="A187" s="134" t="s">
        <v>494</v>
      </c>
      <c r="B187" s="134" t="s">
        <v>501</v>
      </c>
      <c r="C187" s="134" t="s">
        <v>502</v>
      </c>
      <c r="D187" s="134"/>
      <c r="E187" s="134">
        <v>365</v>
      </c>
      <c r="F187" s="5"/>
      <c r="G187" s="13" t="s">
        <v>30</v>
      </c>
      <c r="H187" s="169">
        <v>19</v>
      </c>
      <c r="I187" s="38">
        <f>H187/E187</f>
        <v>5.2054794520547946E-2</v>
      </c>
      <c r="J187" s="60"/>
      <c r="K187" s="39">
        <f>E187-H187</f>
        <v>346</v>
      </c>
      <c r="L187" s="38">
        <f>K187/E187</f>
        <v>0.94794520547945205</v>
      </c>
    </row>
    <row r="188" spans="1:12">
      <c r="A188" s="134" t="s">
        <v>494</v>
      </c>
      <c r="B188" s="69" t="s">
        <v>1103</v>
      </c>
      <c r="C188" s="31" t="s">
        <v>1099</v>
      </c>
      <c r="D188" s="134"/>
      <c r="E188" s="134">
        <v>365</v>
      </c>
      <c r="F188" s="5"/>
      <c r="G188" s="13"/>
      <c r="H188" s="169"/>
      <c r="I188" s="38"/>
      <c r="J188" s="60"/>
      <c r="K188" s="39"/>
      <c r="L188" s="38"/>
    </row>
    <row r="189" spans="1:12">
      <c r="A189" s="134" t="s">
        <v>494</v>
      </c>
      <c r="B189" s="134" t="s">
        <v>503</v>
      </c>
      <c r="C189" s="134" t="s">
        <v>504</v>
      </c>
      <c r="D189" s="134"/>
      <c r="E189" s="134">
        <v>365</v>
      </c>
      <c r="F189" s="5"/>
      <c r="G189" s="13" t="s">
        <v>30</v>
      </c>
      <c r="H189" s="226">
        <v>3</v>
      </c>
      <c r="I189" s="38">
        <f>H189/E189</f>
        <v>8.21917808219178E-3</v>
      </c>
      <c r="J189" s="60"/>
      <c r="K189" s="39">
        <f>E189-H189</f>
        <v>362</v>
      </c>
      <c r="L189" s="38">
        <f>K189/E189</f>
        <v>0.99178082191780825</v>
      </c>
    </row>
    <row r="190" spans="1:12">
      <c r="A190" s="134" t="s">
        <v>494</v>
      </c>
      <c r="B190" s="134" t="s">
        <v>505</v>
      </c>
      <c r="C190" s="134" t="s">
        <v>506</v>
      </c>
      <c r="D190" s="134"/>
      <c r="E190" s="134">
        <v>365</v>
      </c>
      <c r="F190" s="5"/>
      <c r="G190" s="37"/>
      <c r="H190" s="37"/>
      <c r="I190" s="38">
        <f>H190/E190</f>
        <v>0</v>
      </c>
      <c r="J190" s="60"/>
      <c r="K190" s="39">
        <f>E190-H190</f>
        <v>365</v>
      </c>
      <c r="L190" s="38">
        <f>K190/E190</f>
        <v>1</v>
      </c>
    </row>
    <row r="191" spans="1:12">
      <c r="A191" s="134" t="s">
        <v>494</v>
      </c>
      <c r="B191" s="134" t="s">
        <v>507</v>
      </c>
      <c r="C191" s="134" t="s">
        <v>508</v>
      </c>
      <c r="D191" s="134"/>
      <c r="E191" s="134">
        <v>365</v>
      </c>
      <c r="F191" s="5"/>
      <c r="G191" s="13" t="s">
        <v>30</v>
      </c>
      <c r="H191" s="169">
        <v>75</v>
      </c>
      <c r="I191" s="38">
        <f>H191/E191</f>
        <v>0.20547945205479451</v>
      </c>
      <c r="J191" s="60"/>
      <c r="K191" s="39">
        <f>E191-H191</f>
        <v>290</v>
      </c>
      <c r="L191" s="38">
        <f>K191/E191</f>
        <v>0.79452054794520544</v>
      </c>
    </row>
    <row r="192" spans="1:12">
      <c r="A192" s="134" t="s">
        <v>494</v>
      </c>
      <c r="B192" s="134" t="s">
        <v>509</v>
      </c>
      <c r="C192" s="134" t="s">
        <v>510</v>
      </c>
      <c r="D192" s="134"/>
      <c r="E192" s="134">
        <v>365</v>
      </c>
      <c r="F192" s="5"/>
      <c r="G192" s="13" t="s">
        <v>30</v>
      </c>
      <c r="H192" s="226">
        <v>264</v>
      </c>
      <c r="I192" s="38">
        <f>H192/E192</f>
        <v>0.72328767123287674</v>
      </c>
      <c r="J192" s="60"/>
      <c r="K192" s="39">
        <f>E192-H192</f>
        <v>101</v>
      </c>
      <c r="L192" s="38">
        <f>K192/E192</f>
        <v>0.27671232876712326</v>
      </c>
    </row>
    <row r="193" spans="1:12">
      <c r="A193" s="134" t="s">
        <v>494</v>
      </c>
      <c r="B193" s="69" t="s">
        <v>1103</v>
      </c>
      <c r="C193" s="51" t="s">
        <v>1100</v>
      </c>
      <c r="D193" s="134"/>
      <c r="E193" s="134">
        <v>365</v>
      </c>
      <c r="F193" s="5"/>
      <c r="G193" s="13"/>
      <c r="H193" s="169"/>
      <c r="I193" s="38"/>
      <c r="J193" s="60"/>
      <c r="K193" s="39"/>
      <c r="L193" s="38"/>
    </row>
    <row r="194" spans="1:12">
      <c r="A194" s="134" t="s">
        <v>494</v>
      </c>
      <c r="B194" s="134" t="s">
        <v>511</v>
      </c>
      <c r="C194" s="134" t="s">
        <v>512</v>
      </c>
      <c r="D194" s="134"/>
      <c r="E194" s="134">
        <v>365</v>
      </c>
      <c r="F194" s="5"/>
      <c r="G194" s="37"/>
      <c r="H194" s="37"/>
      <c r="I194" s="38">
        <f>H194/E194</f>
        <v>0</v>
      </c>
      <c r="J194" s="60"/>
      <c r="K194" s="39">
        <f>E194-H194</f>
        <v>365</v>
      </c>
      <c r="L194" s="38">
        <f>K194/E194</f>
        <v>1</v>
      </c>
    </row>
    <row r="195" spans="1:12">
      <c r="A195" s="134" t="s">
        <v>494</v>
      </c>
      <c r="B195" s="134" t="s">
        <v>513</v>
      </c>
      <c r="C195" s="134" t="s">
        <v>514</v>
      </c>
      <c r="D195" s="134"/>
      <c r="E195" s="134">
        <v>365</v>
      </c>
      <c r="F195" s="37"/>
      <c r="G195" s="13" t="s">
        <v>30</v>
      </c>
      <c r="H195" s="169">
        <v>23</v>
      </c>
      <c r="I195" s="38">
        <f>H195/E195</f>
        <v>6.3013698630136991E-2</v>
      </c>
      <c r="J195" s="60"/>
      <c r="K195" s="39">
        <f>E195-H195</f>
        <v>342</v>
      </c>
      <c r="L195" s="38">
        <f>K195/E195</f>
        <v>0.93698630136986305</v>
      </c>
    </row>
    <row r="196" spans="1:12">
      <c r="A196" s="134" t="s">
        <v>494</v>
      </c>
      <c r="B196" s="134" t="s">
        <v>515</v>
      </c>
      <c r="C196" s="134" t="s">
        <v>516</v>
      </c>
      <c r="D196" s="134"/>
      <c r="E196" s="134">
        <v>365</v>
      </c>
      <c r="F196" s="5"/>
      <c r="G196" s="13" t="s">
        <v>30</v>
      </c>
      <c r="H196" s="169">
        <v>6</v>
      </c>
      <c r="I196" s="38">
        <f>H196/E196</f>
        <v>1.643835616438356E-2</v>
      </c>
      <c r="J196" s="60"/>
      <c r="K196" s="39">
        <f>E196-H196</f>
        <v>359</v>
      </c>
      <c r="L196" s="38">
        <f>K196/E196</f>
        <v>0.98356164383561639</v>
      </c>
    </row>
    <row r="197" spans="1:12">
      <c r="A197" s="134" t="s">
        <v>494</v>
      </c>
      <c r="B197" s="134" t="s">
        <v>517</v>
      </c>
      <c r="C197" s="134" t="s">
        <v>518</v>
      </c>
      <c r="D197" s="134"/>
      <c r="E197" s="134">
        <v>365</v>
      </c>
      <c r="F197" s="5"/>
      <c r="G197" s="13" t="s">
        <v>30</v>
      </c>
      <c r="H197" s="215">
        <v>35</v>
      </c>
      <c r="I197" s="38">
        <f>H197/E197</f>
        <v>9.5890410958904104E-2</v>
      </c>
      <c r="J197" s="60"/>
      <c r="K197" s="39">
        <f>E197-H197</f>
        <v>330</v>
      </c>
      <c r="L197" s="38">
        <f>K197/E197</f>
        <v>0.90410958904109584</v>
      </c>
    </row>
    <row r="198" spans="1:12">
      <c r="A198" s="134" t="s">
        <v>494</v>
      </c>
      <c r="B198" s="134" t="s">
        <v>519</v>
      </c>
      <c r="C198" s="134" t="s">
        <v>520</v>
      </c>
      <c r="D198" s="134"/>
      <c r="E198" s="134">
        <v>365</v>
      </c>
      <c r="F198" s="5"/>
      <c r="G198" s="13" t="s">
        <v>30</v>
      </c>
      <c r="H198" s="215">
        <v>21</v>
      </c>
      <c r="I198" s="38">
        <f>H198/E198</f>
        <v>5.7534246575342465E-2</v>
      </c>
      <c r="J198" s="60"/>
      <c r="K198" s="39">
        <f>E198-H198</f>
        <v>344</v>
      </c>
      <c r="L198" s="38">
        <f>K198/E198</f>
        <v>0.94246575342465755</v>
      </c>
    </row>
    <row r="199" spans="1:12">
      <c r="A199" s="134" t="s">
        <v>494</v>
      </c>
      <c r="B199" s="69" t="s">
        <v>1103</v>
      </c>
      <c r="C199" s="51" t="s">
        <v>1101</v>
      </c>
      <c r="D199" s="134"/>
      <c r="E199" s="134">
        <v>365</v>
      </c>
      <c r="F199" s="5"/>
      <c r="G199" s="13"/>
      <c r="H199" s="215"/>
      <c r="I199" s="38"/>
      <c r="J199" s="60"/>
      <c r="K199" s="39"/>
      <c r="L199" s="38"/>
    </row>
    <row r="200" spans="1:12">
      <c r="A200" s="134" t="s">
        <v>494</v>
      </c>
      <c r="B200" s="134" t="s">
        <v>521</v>
      </c>
      <c r="C200" s="134" t="s">
        <v>522</v>
      </c>
      <c r="D200" s="134"/>
      <c r="E200" s="134">
        <v>365</v>
      </c>
      <c r="F200" s="5"/>
      <c r="G200" s="13" t="s">
        <v>30</v>
      </c>
      <c r="H200" s="215">
        <v>7</v>
      </c>
      <c r="I200" s="38">
        <f t="shared" ref="I200:I205" si="45">H200/E200</f>
        <v>1.9178082191780823E-2</v>
      </c>
      <c r="J200" s="60"/>
      <c r="K200" s="39">
        <f t="shared" ref="K200:K205" si="46">E200-H200</f>
        <v>358</v>
      </c>
      <c r="L200" s="38">
        <f t="shared" ref="L200:L205" si="47">K200/E200</f>
        <v>0.98082191780821915</v>
      </c>
    </row>
    <row r="201" spans="1:12">
      <c r="A201" s="134" t="s">
        <v>494</v>
      </c>
      <c r="B201" s="134" t="s">
        <v>523</v>
      </c>
      <c r="C201" s="134" t="s">
        <v>524</v>
      </c>
      <c r="D201" s="134"/>
      <c r="E201" s="134">
        <v>365</v>
      </c>
      <c r="F201" s="5"/>
      <c r="G201" s="13" t="s">
        <v>30</v>
      </c>
      <c r="H201" s="169">
        <v>99</v>
      </c>
      <c r="I201" s="38">
        <f t="shared" si="45"/>
        <v>0.27123287671232876</v>
      </c>
      <c r="J201" s="60"/>
      <c r="K201" s="39">
        <f t="shared" si="46"/>
        <v>266</v>
      </c>
      <c r="L201" s="38">
        <f t="shared" si="47"/>
        <v>0.72876712328767124</v>
      </c>
    </row>
    <row r="202" spans="1:12">
      <c r="A202" s="134" t="s">
        <v>494</v>
      </c>
      <c r="B202" s="134" t="s">
        <v>525</v>
      </c>
      <c r="C202" s="134" t="s">
        <v>526</v>
      </c>
      <c r="D202" s="134"/>
      <c r="E202" s="134">
        <v>365</v>
      </c>
      <c r="F202" s="5"/>
      <c r="G202" s="13" t="s">
        <v>30</v>
      </c>
      <c r="H202" s="169">
        <v>28</v>
      </c>
      <c r="I202" s="38">
        <f t="shared" si="45"/>
        <v>7.6712328767123292E-2</v>
      </c>
      <c r="J202" s="60"/>
      <c r="K202" s="39">
        <f t="shared" si="46"/>
        <v>337</v>
      </c>
      <c r="L202" s="38">
        <f t="shared" si="47"/>
        <v>0.92328767123287669</v>
      </c>
    </row>
    <row r="203" spans="1:12">
      <c r="A203" s="134" t="s">
        <v>494</v>
      </c>
      <c r="B203" s="134" t="s">
        <v>527</v>
      </c>
      <c r="C203" s="134" t="s">
        <v>528</v>
      </c>
      <c r="D203" s="134"/>
      <c r="E203" s="134">
        <v>365</v>
      </c>
      <c r="F203" s="5"/>
      <c r="G203" s="37"/>
      <c r="H203" s="37"/>
      <c r="I203" s="38">
        <f t="shared" si="45"/>
        <v>0</v>
      </c>
      <c r="J203" s="60"/>
      <c r="K203" s="39">
        <f t="shared" si="46"/>
        <v>365</v>
      </c>
      <c r="L203" s="38">
        <f t="shared" si="47"/>
        <v>1</v>
      </c>
    </row>
    <row r="204" spans="1:12">
      <c r="A204" s="134" t="s">
        <v>494</v>
      </c>
      <c r="B204" s="134" t="s">
        <v>529</v>
      </c>
      <c r="C204" s="134" t="s">
        <v>530</v>
      </c>
      <c r="D204" s="134"/>
      <c r="E204" s="134">
        <v>365</v>
      </c>
      <c r="F204" s="5"/>
      <c r="G204" s="13" t="s">
        <v>30</v>
      </c>
      <c r="H204" s="226">
        <v>211</v>
      </c>
      <c r="I204" s="38">
        <f t="shared" si="45"/>
        <v>0.57808219178082187</v>
      </c>
      <c r="J204" s="60"/>
      <c r="K204" s="39">
        <f t="shared" si="46"/>
        <v>154</v>
      </c>
      <c r="L204" s="38">
        <f t="shared" si="47"/>
        <v>0.42191780821917807</v>
      </c>
    </row>
    <row r="205" spans="1:12">
      <c r="A205" s="134" t="s">
        <v>494</v>
      </c>
      <c r="B205" s="134" t="s">
        <v>531</v>
      </c>
      <c r="C205" s="134" t="s">
        <v>532</v>
      </c>
      <c r="D205" s="134"/>
      <c r="E205" s="134">
        <v>365</v>
      </c>
      <c r="F205" s="5"/>
      <c r="G205" s="37"/>
      <c r="H205" s="37"/>
      <c r="I205" s="38">
        <f t="shared" si="45"/>
        <v>0</v>
      </c>
      <c r="J205" s="60"/>
      <c r="K205" s="39">
        <f t="shared" si="46"/>
        <v>365</v>
      </c>
      <c r="L205" s="38">
        <f t="shared" si="47"/>
        <v>1</v>
      </c>
    </row>
    <row r="206" spans="1:12">
      <c r="A206" s="134" t="s">
        <v>494</v>
      </c>
      <c r="B206" s="69" t="s">
        <v>1103</v>
      </c>
      <c r="C206" s="51" t="s">
        <v>1102</v>
      </c>
      <c r="D206" s="134"/>
      <c r="E206" s="134">
        <v>365</v>
      </c>
      <c r="F206" s="5"/>
      <c r="G206" s="13"/>
      <c r="H206" s="226"/>
      <c r="I206" s="38"/>
      <c r="J206" s="60"/>
      <c r="K206" s="39"/>
      <c r="L206" s="38"/>
    </row>
    <row r="207" spans="1:12">
      <c r="A207" s="134" t="s">
        <v>494</v>
      </c>
      <c r="B207" s="134" t="s">
        <v>533</v>
      </c>
      <c r="C207" s="134" t="s">
        <v>534</v>
      </c>
      <c r="D207" s="134"/>
      <c r="E207" s="134">
        <v>365</v>
      </c>
      <c r="F207" s="5"/>
      <c r="G207" s="13" t="s">
        <v>30</v>
      </c>
      <c r="H207" s="169">
        <v>2</v>
      </c>
      <c r="I207" s="38">
        <f t="shared" ref="I207:I212" si="48">H207/E207</f>
        <v>5.4794520547945206E-3</v>
      </c>
      <c r="J207" s="60"/>
      <c r="K207" s="39">
        <f t="shared" ref="K207:K212" si="49">E207-H207</f>
        <v>363</v>
      </c>
      <c r="L207" s="38">
        <f t="shared" ref="L207:L212" si="50">K207/E207</f>
        <v>0.9945205479452055</v>
      </c>
    </row>
    <row r="208" spans="1:12">
      <c r="A208" s="134" t="s">
        <v>494</v>
      </c>
      <c r="B208" s="134" t="s">
        <v>535</v>
      </c>
      <c r="C208" s="134" t="s">
        <v>536</v>
      </c>
      <c r="D208" s="134"/>
      <c r="E208" s="134">
        <v>365</v>
      </c>
      <c r="F208" s="5"/>
      <c r="G208" s="37"/>
      <c r="H208" s="37"/>
      <c r="I208" s="38">
        <f t="shared" si="48"/>
        <v>0</v>
      </c>
      <c r="J208" s="60"/>
      <c r="K208" s="39">
        <f t="shared" si="49"/>
        <v>365</v>
      </c>
      <c r="L208" s="38">
        <f t="shared" si="50"/>
        <v>1</v>
      </c>
    </row>
    <row r="209" spans="1:12">
      <c r="A209" s="134" t="s">
        <v>494</v>
      </c>
      <c r="B209" s="134" t="s">
        <v>537</v>
      </c>
      <c r="C209" s="134" t="s">
        <v>538</v>
      </c>
      <c r="D209" s="134"/>
      <c r="E209" s="134">
        <v>365</v>
      </c>
      <c r="F209" s="5"/>
      <c r="G209" s="13" t="s">
        <v>30</v>
      </c>
      <c r="H209" s="37">
        <v>22</v>
      </c>
      <c r="I209" s="38">
        <f t="shared" si="48"/>
        <v>6.0273972602739728E-2</v>
      </c>
      <c r="J209" s="60"/>
      <c r="K209" s="39">
        <f t="shared" si="49"/>
        <v>343</v>
      </c>
      <c r="L209" s="38">
        <f t="shared" si="50"/>
        <v>0.9397260273972603</v>
      </c>
    </row>
    <row r="210" spans="1:12">
      <c r="A210" s="134" t="s">
        <v>494</v>
      </c>
      <c r="B210" s="134" t="s">
        <v>539</v>
      </c>
      <c r="C210" s="134" t="s">
        <v>540</v>
      </c>
      <c r="D210" s="134"/>
      <c r="E210" s="134">
        <v>365</v>
      </c>
      <c r="F210" s="5"/>
      <c r="G210" s="13" t="s">
        <v>30</v>
      </c>
      <c r="H210" s="37">
        <v>7</v>
      </c>
      <c r="I210" s="38">
        <f t="shared" si="48"/>
        <v>1.9178082191780823E-2</v>
      </c>
      <c r="J210" s="60"/>
      <c r="K210" s="39">
        <f t="shared" si="49"/>
        <v>358</v>
      </c>
      <c r="L210" s="38">
        <f t="shared" si="50"/>
        <v>0.98082191780821915</v>
      </c>
    </row>
    <row r="211" spans="1:12">
      <c r="A211" s="135" t="s">
        <v>494</v>
      </c>
      <c r="B211" s="135" t="s">
        <v>541</v>
      </c>
      <c r="C211" s="135" t="s">
        <v>542</v>
      </c>
      <c r="D211" s="135"/>
      <c r="E211" s="135">
        <v>365</v>
      </c>
      <c r="F211" s="61"/>
      <c r="G211" s="40"/>
      <c r="H211" s="40"/>
      <c r="I211" s="41">
        <f t="shared" si="48"/>
        <v>0</v>
      </c>
      <c r="J211" s="62"/>
      <c r="K211" s="42">
        <f t="shared" si="49"/>
        <v>365</v>
      </c>
      <c r="L211" s="41">
        <f t="shared" si="50"/>
        <v>1</v>
      </c>
    </row>
    <row r="212" spans="1:12">
      <c r="A212" s="32"/>
      <c r="B212" s="33">
        <f>COUNTA(B184:B211)</f>
        <v>28</v>
      </c>
      <c r="C212" s="32"/>
      <c r="E212" s="36">
        <f>SUM(E184:E211)</f>
        <v>10220</v>
      </c>
      <c r="F212" s="43"/>
      <c r="G212" s="33">
        <f>COUNTA(G184:G211)</f>
        <v>17</v>
      </c>
      <c r="H212" s="36">
        <f>SUM(H184:H211)</f>
        <v>867</v>
      </c>
      <c r="I212" s="44">
        <f t="shared" si="48"/>
        <v>8.4833659491193744E-2</v>
      </c>
      <c r="J212" s="139"/>
      <c r="K212" s="50">
        <f t="shared" si="49"/>
        <v>9353</v>
      </c>
      <c r="L212" s="44">
        <f t="shared" si="50"/>
        <v>0.9151663405088063</v>
      </c>
    </row>
    <row r="213" spans="1:12" ht="8.25" customHeight="1">
      <c r="A213" s="32"/>
      <c r="B213" s="33"/>
      <c r="C213" s="32"/>
      <c r="E213" s="36"/>
      <c r="F213" s="43"/>
      <c r="G213" s="33"/>
      <c r="H213" s="36"/>
      <c r="I213" s="44"/>
      <c r="J213" s="139"/>
      <c r="K213" s="50"/>
      <c r="L213" s="44"/>
    </row>
    <row r="214" spans="1:12">
      <c r="A214" s="134" t="s">
        <v>543</v>
      </c>
      <c r="B214" s="134" t="s">
        <v>544</v>
      </c>
      <c r="C214" s="134" t="s">
        <v>545</v>
      </c>
      <c r="D214" s="134"/>
      <c r="E214" s="134">
        <v>365</v>
      </c>
      <c r="F214" s="5"/>
      <c r="G214" s="13"/>
      <c r="H214" s="140"/>
      <c r="I214" s="38">
        <f t="shared" ref="I214" si="51">H214/E214</f>
        <v>0</v>
      </c>
      <c r="J214" s="60"/>
      <c r="K214" s="39">
        <f t="shared" ref="K214" si="52">E214-H214</f>
        <v>365</v>
      </c>
      <c r="L214" s="38">
        <f t="shared" ref="L214" si="53">K214/E214</f>
        <v>1</v>
      </c>
    </row>
    <row r="215" spans="1:12">
      <c r="A215" s="134" t="s">
        <v>543</v>
      </c>
      <c r="B215" s="134" t="s">
        <v>546</v>
      </c>
      <c r="C215" s="134" t="s">
        <v>547</v>
      </c>
      <c r="D215" s="134"/>
      <c r="E215" s="134">
        <v>365</v>
      </c>
      <c r="F215" s="5"/>
      <c r="G215" s="13"/>
      <c r="H215" s="164"/>
      <c r="I215" s="38">
        <f t="shared" ref="I215:I278" si="54">H215/E215</f>
        <v>0</v>
      </c>
      <c r="J215" s="60"/>
      <c r="K215" s="39">
        <f t="shared" ref="K215:K278" si="55">E215-H215</f>
        <v>365</v>
      </c>
      <c r="L215" s="38">
        <f t="shared" ref="L215:L278" si="56">K215/E215</f>
        <v>1</v>
      </c>
    </row>
    <row r="216" spans="1:12">
      <c r="A216" s="134" t="s">
        <v>543</v>
      </c>
      <c r="B216" s="134" t="s">
        <v>548</v>
      </c>
      <c r="C216" s="134" t="s">
        <v>549</v>
      </c>
      <c r="D216" s="134"/>
      <c r="E216" s="134">
        <v>365</v>
      </c>
      <c r="F216" s="5"/>
      <c r="G216" s="13" t="s">
        <v>30</v>
      </c>
      <c r="H216" s="169">
        <v>7</v>
      </c>
      <c r="I216" s="38">
        <f t="shared" si="54"/>
        <v>1.9178082191780823E-2</v>
      </c>
      <c r="J216" s="60"/>
      <c r="K216" s="39">
        <f t="shared" si="55"/>
        <v>358</v>
      </c>
      <c r="L216" s="38">
        <f t="shared" si="56"/>
        <v>0.98082191780821915</v>
      </c>
    </row>
    <row r="217" spans="1:12">
      <c r="A217" s="134" t="s">
        <v>543</v>
      </c>
      <c r="B217" s="134" t="s">
        <v>550</v>
      </c>
      <c r="C217" s="134" t="s">
        <v>551</v>
      </c>
      <c r="D217" s="134"/>
      <c r="E217" s="134">
        <v>365</v>
      </c>
      <c r="F217" s="5"/>
      <c r="G217" s="13"/>
      <c r="H217" s="164"/>
      <c r="I217" s="38">
        <f t="shared" si="54"/>
        <v>0</v>
      </c>
      <c r="J217" s="60"/>
      <c r="K217" s="39">
        <f t="shared" si="55"/>
        <v>365</v>
      </c>
      <c r="L217" s="38">
        <f t="shared" si="56"/>
        <v>1</v>
      </c>
    </row>
    <row r="218" spans="1:12">
      <c r="A218" s="134" t="s">
        <v>543</v>
      </c>
      <c r="B218" s="134" t="s">
        <v>552</v>
      </c>
      <c r="C218" s="134" t="s">
        <v>553</v>
      </c>
      <c r="D218" s="134"/>
      <c r="E218" s="134">
        <v>365</v>
      </c>
      <c r="F218" s="5"/>
      <c r="G218" s="13" t="s">
        <v>30</v>
      </c>
      <c r="H218" s="169">
        <v>3</v>
      </c>
      <c r="I218" s="38">
        <f t="shared" si="54"/>
        <v>8.21917808219178E-3</v>
      </c>
      <c r="J218" s="60"/>
      <c r="K218" s="39">
        <f t="shared" si="55"/>
        <v>362</v>
      </c>
      <c r="L218" s="38">
        <f t="shared" si="56"/>
        <v>0.99178082191780825</v>
      </c>
    </row>
    <row r="219" spans="1:12">
      <c r="A219" s="134" t="s">
        <v>543</v>
      </c>
      <c r="B219" s="134" t="s">
        <v>554</v>
      </c>
      <c r="C219" s="134" t="s">
        <v>555</v>
      </c>
      <c r="D219" s="134"/>
      <c r="E219" s="134">
        <v>365</v>
      </c>
      <c r="F219" s="5"/>
      <c r="G219" s="13" t="s">
        <v>30</v>
      </c>
      <c r="H219" s="169">
        <v>15</v>
      </c>
      <c r="I219" s="38">
        <f t="shared" si="54"/>
        <v>4.1095890410958902E-2</v>
      </c>
      <c r="J219" s="60"/>
      <c r="K219" s="39">
        <f t="shared" si="55"/>
        <v>350</v>
      </c>
      <c r="L219" s="38">
        <f t="shared" si="56"/>
        <v>0.95890410958904104</v>
      </c>
    </row>
    <row r="220" spans="1:12">
      <c r="A220" s="134" t="s">
        <v>543</v>
      </c>
      <c r="B220" s="134" t="s">
        <v>556</v>
      </c>
      <c r="C220" s="134" t="s">
        <v>557</v>
      </c>
      <c r="D220" s="134"/>
      <c r="E220" s="134">
        <v>365</v>
      </c>
      <c r="F220" s="5"/>
      <c r="G220" s="13"/>
      <c r="H220" s="164"/>
      <c r="I220" s="38">
        <f t="shared" si="54"/>
        <v>0</v>
      </c>
      <c r="J220" s="60"/>
      <c r="K220" s="39">
        <f t="shared" si="55"/>
        <v>365</v>
      </c>
      <c r="L220" s="38">
        <f t="shared" si="56"/>
        <v>1</v>
      </c>
    </row>
    <row r="221" spans="1:12">
      <c r="A221" s="134" t="s">
        <v>543</v>
      </c>
      <c r="B221" s="134" t="s">
        <v>558</v>
      </c>
      <c r="C221" s="134" t="s">
        <v>559</v>
      </c>
      <c r="D221" s="134"/>
      <c r="E221" s="134">
        <v>365</v>
      </c>
      <c r="F221" s="5"/>
      <c r="G221" s="13"/>
      <c r="H221" s="164"/>
      <c r="I221" s="38">
        <f t="shared" si="54"/>
        <v>0</v>
      </c>
      <c r="J221" s="60"/>
      <c r="K221" s="39">
        <f t="shared" si="55"/>
        <v>365</v>
      </c>
      <c r="L221" s="38">
        <f t="shared" si="56"/>
        <v>1</v>
      </c>
    </row>
    <row r="222" spans="1:12">
      <c r="A222" s="134" t="s">
        <v>543</v>
      </c>
      <c r="B222" s="134" t="s">
        <v>560</v>
      </c>
      <c r="C222" s="134" t="s">
        <v>561</v>
      </c>
      <c r="D222" s="134"/>
      <c r="E222" s="134">
        <v>365</v>
      </c>
      <c r="F222" s="5"/>
      <c r="G222" s="13"/>
      <c r="H222" s="164"/>
      <c r="I222" s="38">
        <f t="shared" si="54"/>
        <v>0</v>
      </c>
      <c r="J222" s="60"/>
      <c r="K222" s="39">
        <f t="shared" si="55"/>
        <v>365</v>
      </c>
      <c r="L222" s="38">
        <f t="shared" si="56"/>
        <v>1</v>
      </c>
    </row>
    <row r="223" spans="1:12">
      <c r="A223" s="134" t="s">
        <v>543</v>
      </c>
      <c r="B223" s="134" t="s">
        <v>562</v>
      </c>
      <c r="C223" s="134" t="s">
        <v>563</v>
      </c>
      <c r="D223" s="134"/>
      <c r="E223" s="134">
        <v>365</v>
      </c>
      <c r="F223" s="5"/>
      <c r="G223" s="13"/>
      <c r="H223" s="164"/>
      <c r="I223" s="38">
        <f t="shared" si="54"/>
        <v>0</v>
      </c>
      <c r="J223" s="60"/>
      <c r="K223" s="39">
        <f t="shared" si="55"/>
        <v>365</v>
      </c>
      <c r="L223" s="38">
        <f t="shared" si="56"/>
        <v>1</v>
      </c>
    </row>
    <row r="224" spans="1:12">
      <c r="A224" s="134" t="s">
        <v>543</v>
      </c>
      <c r="B224" s="134" t="s">
        <v>564</v>
      </c>
      <c r="C224" s="134" t="s">
        <v>565</v>
      </c>
      <c r="D224" s="134"/>
      <c r="E224" s="134">
        <v>365</v>
      </c>
      <c r="F224" s="5"/>
      <c r="G224" s="13" t="s">
        <v>30</v>
      </c>
      <c r="H224" s="169">
        <v>11</v>
      </c>
      <c r="I224" s="38">
        <f t="shared" si="54"/>
        <v>3.0136986301369864E-2</v>
      </c>
      <c r="J224" s="60"/>
      <c r="K224" s="39">
        <f t="shared" si="55"/>
        <v>354</v>
      </c>
      <c r="L224" s="38">
        <f t="shared" si="56"/>
        <v>0.96986301369863015</v>
      </c>
    </row>
    <row r="225" spans="1:12">
      <c r="A225" s="134" t="s">
        <v>543</v>
      </c>
      <c r="B225" s="134" t="s">
        <v>566</v>
      </c>
      <c r="C225" s="134" t="s">
        <v>567</v>
      </c>
      <c r="D225" s="134"/>
      <c r="E225" s="134">
        <v>365</v>
      </c>
      <c r="F225" s="5"/>
      <c r="G225" s="13"/>
      <c r="H225" s="164"/>
      <c r="I225" s="38">
        <f t="shared" si="54"/>
        <v>0</v>
      </c>
      <c r="J225" s="60"/>
      <c r="K225" s="39">
        <f t="shared" si="55"/>
        <v>365</v>
      </c>
      <c r="L225" s="38">
        <f t="shared" si="56"/>
        <v>1</v>
      </c>
    </row>
    <row r="226" spans="1:12">
      <c r="A226" s="134" t="s">
        <v>543</v>
      </c>
      <c r="B226" s="134" t="s">
        <v>568</v>
      </c>
      <c r="C226" s="134" t="s">
        <v>569</v>
      </c>
      <c r="D226" s="134"/>
      <c r="E226" s="134">
        <v>365</v>
      </c>
      <c r="F226" s="5"/>
      <c r="G226" s="13"/>
      <c r="H226" s="164"/>
      <c r="I226" s="38">
        <f t="shared" si="54"/>
        <v>0</v>
      </c>
      <c r="J226" s="60"/>
      <c r="K226" s="39">
        <f t="shared" si="55"/>
        <v>365</v>
      </c>
      <c r="L226" s="38">
        <f t="shared" si="56"/>
        <v>1</v>
      </c>
    </row>
    <row r="227" spans="1:12">
      <c r="A227" s="134" t="s">
        <v>543</v>
      </c>
      <c r="B227" s="134" t="s">
        <v>570</v>
      </c>
      <c r="C227" s="134" t="s">
        <v>571</v>
      </c>
      <c r="D227" s="134"/>
      <c r="E227" s="134">
        <v>365</v>
      </c>
      <c r="F227" s="5"/>
      <c r="G227" s="13" t="s">
        <v>30</v>
      </c>
      <c r="H227" s="169">
        <v>3</v>
      </c>
      <c r="I227" s="38">
        <f t="shared" si="54"/>
        <v>8.21917808219178E-3</v>
      </c>
      <c r="J227" s="60"/>
      <c r="K227" s="39">
        <f t="shared" si="55"/>
        <v>362</v>
      </c>
      <c r="L227" s="38">
        <f t="shared" si="56"/>
        <v>0.99178082191780825</v>
      </c>
    </row>
    <row r="228" spans="1:12">
      <c r="A228" s="134" t="s">
        <v>543</v>
      </c>
      <c r="B228" s="134" t="s">
        <v>572</v>
      </c>
      <c r="C228" s="134" t="s">
        <v>573</v>
      </c>
      <c r="D228" s="134"/>
      <c r="E228" s="134">
        <v>365</v>
      </c>
      <c r="F228" s="5"/>
      <c r="G228" s="13"/>
      <c r="H228" s="164"/>
      <c r="I228" s="38">
        <f t="shared" si="54"/>
        <v>0</v>
      </c>
      <c r="J228" s="60"/>
      <c r="K228" s="39">
        <f t="shared" si="55"/>
        <v>365</v>
      </c>
      <c r="L228" s="38">
        <f t="shared" si="56"/>
        <v>1</v>
      </c>
    </row>
    <row r="229" spans="1:12">
      <c r="A229" s="134" t="s">
        <v>543</v>
      </c>
      <c r="B229" s="134" t="s">
        <v>574</v>
      </c>
      <c r="C229" s="134" t="s">
        <v>575</v>
      </c>
      <c r="D229" s="134"/>
      <c r="E229" s="134">
        <v>365</v>
      </c>
      <c r="F229" s="5"/>
      <c r="G229" s="13" t="s">
        <v>30</v>
      </c>
      <c r="H229" s="169">
        <v>24</v>
      </c>
      <c r="I229" s="38">
        <f t="shared" si="54"/>
        <v>6.575342465753424E-2</v>
      </c>
      <c r="J229" s="60"/>
      <c r="K229" s="39">
        <f t="shared" si="55"/>
        <v>341</v>
      </c>
      <c r="L229" s="38">
        <f t="shared" si="56"/>
        <v>0.9342465753424658</v>
      </c>
    </row>
    <row r="230" spans="1:12">
      <c r="A230" s="134" t="s">
        <v>543</v>
      </c>
      <c r="B230" s="134" t="s">
        <v>576</v>
      </c>
      <c r="C230" s="134" t="s">
        <v>577</v>
      </c>
      <c r="D230" s="134"/>
      <c r="E230" s="134">
        <v>365</v>
      </c>
      <c r="F230" s="5"/>
      <c r="G230" s="13" t="s">
        <v>30</v>
      </c>
      <c r="H230" s="169">
        <v>40</v>
      </c>
      <c r="I230" s="38">
        <f t="shared" si="54"/>
        <v>0.1095890410958904</v>
      </c>
      <c r="J230" s="60"/>
      <c r="K230" s="39">
        <f t="shared" si="55"/>
        <v>325</v>
      </c>
      <c r="L230" s="38">
        <f t="shared" si="56"/>
        <v>0.8904109589041096</v>
      </c>
    </row>
    <row r="231" spans="1:12">
      <c r="A231" s="134" t="s">
        <v>543</v>
      </c>
      <c r="B231" s="134" t="s">
        <v>578</v>
      </c>
      <c r="C231" s="134" t="s">
        <v>579</v>
      </c>
      <c r="D231" s="134"/>
      <c r="E231" s="134">
        <v>365</v>
      </c>
      <c r="F231" s="5"/>
      <c r="G231" s="13"/>
      <c r="H231" s="164"/>
      <c r="I231" s="38">
        <f t="shared" si="54"/>
        <v>0</v>
      </c>
      <c r="J231" s="60"/>
      <c r="K231" s="39">
        <f t="shared" si="55"/>
        <v>365</v>
      </c>
      <c r="L231" s="38">
        <f t="shared" si="56"/>
        <v>1</v>
      </c>
    </row>
    <row r="232" spans="1:12">
      <c r="A232" s="134" t="s">
        <v>543</v>
      </c>
      <c r="B232" s="134" t="s">
        <v>580</v>
      </c>
      <c r="C232" s="134" t="s">
        <v>581</v>
      </c>
      <c r="D232" s="134"/>
      <c r="E232" s="134">
        <v>365</v>
      </c>
      <c r="F232" s="5"/>
      <c r="G232" s="13"/>
      <c r="H232" s="164"/>
      <c r="I232" s="38">
        <f t="shared" si="54"/>
        <v>0</v>
      </c>
      <c r="J232" s="60"/>
      <c r="K232" s="39">
        <f t="shared" si="55"/>
        <v>365</v>
      </c>
      <c r="L232" s="38">
        <f t="shared" si="56"/>
        <v>1</v>
      </c>
    </row>
    <row r="233" spans="1:12">
      <c r="A233" s="134" t="s">
        <v>543</v>
      </c>
      <c r="B233" s="134" t="s">
        <v>582</v>
      </c>
      <c r="C233" s="134" t="s">
        <v>583</v>
      </c>
      <c r="D233" s="134"/>
      <c r="E233" s="134">
        <v>365</v>
      </c>
      <c r="F233" s="5"/>
      <c r="G233" s="13"/>
      <c r="H233" s="164"/>
      <c r="I233" s="38">
        <f t="shared" si="54"/>
        <v>0</v>
      </c>
      <c r="J233" s="60"/>
      <c r="K233" s="39">
        <f t="shared" si="55"/>
        <v>365</v>
      </c>
      <c r="L233" s="38">
        <f t="shared" si="56"/>
        <v>1</v>
      </c>
    </row>
    <row r="234" spans="1:12">
      <c r="A234" s="134" t="s">
        <v>543</v>
      </c>
      <c r="B234" s="134" t="s">
        <v>584</v>
      </c>
      <c r="C234" s="134" t="s">
        <v>585</v>
      </c>
      <c r="D234" s="134"/>
      <c r="E234" s="134">
        <v>365</v>
      </c>
      <c r="F234" s="5"/>
      <c r="G234" s="13"/>
      <c r="H234" s="164"/>
      <c r="I234" s="38">
        <f t="shared" si="54"/>
        <v>0</v>
      </c>
      <c r="J234" s="60"/>
      <c r="K234" s="39">
        <f t="shared" si="55"/>
        <v>365</v>
      </c>
      <c r="L234" s="38">
        <f t="shared" si="56"/>
        <v>1</v>
      </c>
    </row>
    <row r="235" spans="1:12">
      <c r="A235" s="134" t="s">
        <v>543</v>
      </c>
      <c r="B235" s="134" t="s">
        <v>586</v>
      </c>
      <c r="C235" s="134" t="s">
        <v>587</v>
      </c>
      <c r="D235" s="134"/>
      <c r="E235" s="134">
        <v>365</v>
      </c>
      <c r="F235" s="5"/>
      <c r="G235" s="13"/>
      <c r="H235" s="164"/>
      <c r="I235" s="38">
        <f t="shared" si="54"/>
        <v>0</v>
      </c>
      <c r="J235" s="60"/>
      <c r="K235" s="39">
        <f t="shared" si="55"/>
        <v>365</v>
      </c>
      <c r="L235" s="38">
        <f t="shared" si="56"/>
        <v>1</v>
      </c>
    </row>
    <row r="236" spans="1:12">
      <c r="A236" s="134" t="s">
        <v>543</v>
      </c>
      <c r="B236" s="134" t="s">
        <v>588</v>
      </c>
      <c r="C236" s="134" t="s">
        <v>589</v>
      </c>
      <c r="D236" s="134"/>
      <c r="E236" s="134">
        <v>365</v>
      </c>
      <c r="F236" s="5"/>
      <c r="G236" s="13"/>
      <c r="H236" s="164"/>
      <c r="I236" s="38">
        <f t="shared" si="54"/>
        <v>0</v>
      </c>
      <c r="J236" s="60"/>
      <c r="K236" s="39">
        <f t="shared" si="55"/>
        <v>365</v>
      </c>
      <c r="L236" s="38">
        <f t="shared" si="56"/>
        <v>1</v>
      </c>
    </row>
    <row r="237" spans="1:12">
      <c r="A237" s="134" t="s">
        <v>543</v>
      </c>
      <c r="B237" s="134" t="s">
        <v>590</v>
      </c>
      <c r="C237" s="134" t="s">
        <v>591</v>
      </c>
      <c r="D237" s="134"/>
      <c r="E237" s="134">
        <v>365</v>
      </c>
      <c r="F237" s="5"/>
      <c r="G237" s="13"/>
      <c r="H237" s="164"/>
      <c r="I237" s="38">
        <f t="shared" si="54"/>
        <v>0</v>
      </c>
      <c r="J237" s="60"/>
      <c r="K237" s="39">
        <f t="shared" si="55"/>
        <v>365</v>
      </c>
      <c r="L237" s="38">
        <f t="shared" si="56"/>
        <v>1</v>
      </c>
    </row>
    <row r="238" spans="1:12">
      <c r="A238" s="134" t="s">
        <v>543</v>
      </c>
      <c r="B238" s="134" t="s">
        <v>592</v>
      </c>
      <c r="C238" s="134" t="s">
        <v>593</v>
      </c>
      <c r="D238" s="134"/>
      <c r="E238" s="134">
        <v>365</v>
      </c>
      <c r="F238" s="5"/>
      <c r="G238" s="13"/>
      <c r="H238" s="164"/>
      <c r="I238" s="38">
        <f t="shared" si="54"/>
        <v>0</v>
      </c>
      <c r="J238" s="60"/>
      <c r="K238" s="39">
        <f t="shared" si="55"/>
        <v>365</v>
      </c>
      <c r="L238" s="38">
        <f t="shared" si="56"/>
        <v>1</v>
      </c>
    </row>
    <row r="239" spans="1:12">
      <c r="A239" s="134" t="s">
        <v>543</v>
      </c>
      <c r="B239" s="134" t="s">
        <v>594</v>
      </c>
      <c r="C239" s="134" t="s">
        <v>595</v>
      </c>
      <c r="D239" s="134"/>
      <c r="E239" s="134">
        <v>365</v>
      </c>
      <c r="F239" s="5"/>
      <c r="G239" s="13" t="s">
        <v>30</v>
      </c>
      <c r="H239" s="164">
        <v>365</v>
      </c>
      <c r="I239" s="38">
        <f t="shared" si="54"/>
        <v>1</v>
      </c>
      <c r="J239" s="60"/>
      <c r="K239" s="39">
        <f t="shared" si="55"/>
        <v>0</v>
      </c>
      <c r="L239" s="38">
        <f t="shared" si="56"/>
        <v>0</v>
      </c>
    </row>
    <row r="240" spans="1:12">
      <c r="A240" s="134" t="s">
        <v>543</v>
      </c>
      <c r="B240" s="134" t="s">
        <v>596</v>
      </c>
      <c r="C240" s="134" t="s">
        <v>597</v>
      </c>
      <c r="D240" s="134"/>
      <c r="E240" s="134">
        <v>365</v>
      </c>
      <c r="F240" s="5"/>
      <c r="G240" s="13"/>
      <c r="H240" s="164"/>
      <c r="I240" s="38">
        <f t="shared" si="54"/>
        <v>0</v>
      </c>
      <c r="J240" s="60"/>
      <c r="K240" s="39">
        <f t="shared" si="55"/>
        <v>365</v>
      </c>
      <c r="L240" s="38">
        <f t="shared" si="56"/>
        <v>1</v>
      </c>
    </row>
    <row r="241" spans="1:12">
      <c r="A241" s="134" t="s">
        <v>543</v>
      </c>
      <c r="B241" s="134" t="s">
        <v>598</v>
      </c>
      <c r="C241" s="134" t="s">
        <v>599</v>
      </c>
      <c r="D241" s="134"/>
      <c r="E241" s="134">
        <v>365</v>
      </c>
      <c r="F241" s="5"/>
      <c r="G241" s="13"/>
      <c r="H241" s="164"/>
      <c r="I241" s="38">
        <f t="shared" si="54"/>
        <v>0</v>
      </c>
      <c r="J241" s="60"/>
      <c r="K241" s="39">
        <f t="shared" si="55"/>
        <v>365</v>
      </c>
      <c r="L241" s="38">
        <f t="shared" si="56"/>
        <v>1</v>
      </c>
    </row>
    <row r="242" spans="1:12">
      <c r="A242" s="134" t="s">
        <v>543</v>
      </c>
      <c r="B242" s="134" t="s">
        <v>600</v>
      </c>
      <c r="C242" s="134" t="s">
        <v>601</v>
      </c>
      <c r="D242" s="134"/>
      <c r="E242" s="134">
        <v>365</v>
      </c>
      <c r="F242" s="5"/>
      <c r="G242" s="13"/>
      <c r="H242" s="164"/>
      <c r="I242" s="38">
        <f t="shared" si="54"/>
        <v>0</v>
      </c>
      <c r="J242" s="60"/>
      <c r="K242" s="39">
        <f t="shared" si="55"/>
        <v>365</v>
      </c>
      <c r="L242" s="38">
        <f t="shared" si="56"/>
        <v>1</v>
      </c>
    </row>
    <row r="243" spans="1:12">
      <c r="A243" s="134" t="s">
        <v>543</v>
      </c>
      <c r="B243" s="134" t="s">
        <v>602</v>
      </c>
      <c r="C243" s="134" t="s">
        <v>603</v>
      </c>
      <c r="D243" s="134"/>
      <c r="E243" s="134">
        <v>365</v>
      </c>
      <c r="F243" s="5"/>
      <c r="G243" s="13"/>
      <c r="H243" s="164"/>
      <c r="I243" s="38">
        <f t="shared" si="54"/>
        <v>0</v>
      </c>
      <c r="J243" s="60"/>
      <c r="K243" s="39">
        <f t="shared" si="55"/>
        <v>365</v>
      </c>
      <c r="L243" s="38">
        <f t="shared" si="56"/>
        <v>1</v>
      </c>
    </row>
    <row r="244" spans="1:12">
      <c r="A244" s="134" t="s">
        <v>543</v>
      </c>
      <c r="B244" s="134" t="s">
        <v>604</v>
      </c>
      <c r="C244" s="134" t="s">
        <v>605</v>
      </c>
      <c r="D244" s="134"/>
      <c r="E244" s="134">
        <v>365</v>
      </c>
      <c r="F244" s="5"/>
      <c r="G244" s="13"/>
      <c r="H244" s="164"/>
      <c r="I244" s="38">
        <f t="shared" si="54"/>
        <v>0</v>
      </c>
      <c r="J244" s="60"/>
      <c r="K244" s="39">
        <f t="shared" si="55"/>
        <v>365</v>
      </c>
      <c r="L244" s="38">
        <f t="shared" si="56"/>
        <v>1</v>
      </c>
    </row>
    <row r="245" spans="1:12">
      <c r="A245" s="134" t="s">
        <v>543</v>
      </c>
      <c r="B245" s="134" t="s">
        <v>606</v>
      </c>
      <c r="C245" s="134" t="s">
        <v>607</v>
      </c>
      <c r="D245" s="134"/>
      <c r="E245" s="134">
        <v>365</v>
      </c>
      <c r="F245" s="5"/>
      <c r="G245" s="13"/>
      <c r="H245" s="164"/>
      <c r="I245" s="38">
        <f t="shared" si="54"/>
        <v>0</v>
      </c>
      <c r="J245" s="60"/>
      <c r="K245" s="39">
        <f t="shared" si="55"/>
        <v>365</v>
      </c>
      <c r="L245" s="38">
        <f t="shared" si="56"/>
        <v>1</v>
      </c>
    </row>
    <row r="246" spans="1:12">
      <c r="A246" s="134" t="s">
        <v>543</v>
      </c>
      <c r="B246" s="134" t="s">
        <v>608</v>
      </c>
      <c r="C246" s="134" t="s">
        <v>609</v>
      </c>
      <c r="D246" s="134"/>
      <c r="E246" s="134">
        <v>365</v>
      </c>
      <c r="F246" s="5"/>
      <c r="G246" s="13"/>
      <c r="H246" s="164"/>
      <c r="I246" s="38">
        <f t="shared" si="54"/>
        <v>0</v>
      </c>
      <c r="J246" s="60"/>
      <c r="K246" s="39">
        <f t="shared" si="55"/>
        <v>365</v>
      </c>
      <c r="L246" s="38">
        <f t="shared" si="56"/>
        <v>1</v>
      </c>
    </row>
    <row r="247" spans="1:12">
      <c r="A247" s="134" t="s">
        <v>543</v>
      </c>
      <c r="B247" s="134" t="s">
        <v>610</v>
      </c>
      <c r="C247" s="134" t="s">
        <v>611</v>
      </c>
      <c r="D247" s="134"/>
      <c r="E247" s="134">
        <v>365</v>
      </c>
      <c r="F247" s="5"/>
      <c r="G247" s="13"/>
      <c r="H247" s="164"/>
      <c r="I247" s="38">
        <f t="shared" si="54"/>
        <v>0</v>
      </c>
      <c r="J247" s="60"/>
      <c r="K247" s="39">
        <f t="shared" si="55"/>
        <v>365</v>
      </c>
      <c r="L247" s="38">
        <f t="shared" si="56"/>
        <v>1</v>
      </c>
    </row>
    <row r="248" spans="1:12">
      <c r="A248" s="134" t="s">
        <v>543</v>
      </c>
      <c r="B248" s="134" t="s">
        <v>612</v>
      </c>
      <c r="C248" s="134" t="s">
        <v>613</v>
      </c>
      <c r="D248" s="134"/>
      <c r="E248" s="134">
        <v>365</v>
      </c>
      <c r="F248" s="5"/>
      <c r="G248" s="13"/>
      <c r="H248" s="164"/>
      <c r="I248" s="38">
        <f t="shared" si="54"/>
        <v>0</v>
      </c>
      <c r="J248" s="60"/>
      <c r="K248" s="39">
        <f t="shared" si="55"/>
        <v>365</v>
      </c>
      <c r="L248" s="38">
        <f t="shared" si="56"/>
        <v>1</v>
      </c>
    </row>
    <row r="249" spans="1:12">
      <c r="A249" s="134" t="s">
        <v>543</v>
      </c>
      <c r="B249" s="134" t="s">
        <v>614</v>
      </c>
      <c r="C249" s="134" t="s">
        <v>615</v>
      </c>
      <c r="D249" s="134"/>
      <c r="E249" s="134">
        <v>365</v>
      </c>
      <c r="F249" s="5"/>
      <c r="G249" s="13"/>
      <c r="H249" s="164"/>
      <c r="I249" s="38">
        <f t="shared" si="54"/>
        <v>0</v>
      </c>
      <c r="J249" s="60"/>
      <c r="K249" s="39">
        <f t="shared" si="55"/>
        <v>365</v>
      </c>
      <c r="L249" s="38">
        <f t="shared" si="56"/>
        <v>1</v>
      </c>
    </row>
    <row r="250" spans="1:12">
      <c r="A250" s="134" t="s">
        <v>543</v>
      </c>
      <c r="B250" s="134" t="s">
        <v>616</v>
      </c>
      <c r="C250" s="134" t="s">
        <v>617</v>
      </c>
      <c r="D250" s="134"/>
      <c r="E250" s="134">
        <v>365</v>
      </c>
      <c r="F250" s="5"/>
      <c r="G250" s="13"/>
      <c r="H250" s="164"/>
      <c r="I250" s="38">
        <f t="shared" si="54"/>
        <v>0</v>
      </c>
      <c r="J250" s="60"/>
      <c r="K250" s="39">
        <f t="shared" si="55"/>
        <v>365</v>
      </c>
      <c r="L250" s="38">
        <f t="shared" si="56"/>
        <v>1</v>
      </c>
    </row>
    <row r="251" spans="1:12">
      <c r="A251" s="134" t="s">
        <v>543</v>
      </c>
      <c r="B251" s="134" t="s">
        <v>618</v>
      </c>
      <c r="C251" s="134" t="s">
        <v>619</v>
      </c>
      <c r="D251" s="134"/>
      <c r="E251" s="134">
        <v>365</v>
      </c>
      <c r="F251" s="5"/>
      <c r="G251" s="13"/>
      <c r="H251" s="164"/>
      <c r="I251" s="38">
        <f t="shared" si="54"/>
        <v>0</v>
      </c>
      <c r="J251" s="60"/>
      <c r="K251" s="39">
        <f t="shared" si="55"/>
        <v>365</v>
      </c>
      <c r="L251" s="38">
        <f t="shared" si="56"/>
        <v>1</v>
      </c>
    </row>
    <row r="252" spans="1:12">
      <c r="A252" s="134" t="s">
        <v>543</v>
      </c>
      <c r="B252" s="134" t="s">
        <v>620</v>
      </c>
      <c r="C252" s="134" t="s">
        <v>621</v>
      </c>
      <c r="D252" s="134"/>
      <c r="E252" s="134">
        <v>365</v>
      </c>
      <c r="F252" s="5"/>
      <c r="G252" s="13"/>
      <c r="H252" s="164"/>
      <c r="I252" s="38">
        <f t="shared" si="54"/>
        <v>0</v>
      </c>
      <c r="J252" s="60"/>
      <c r="K252" s="39">
        <f t="shared" si="55"/>
        <v>365</v>
      </c>
      <c r="L252" s="38">
        <f t="shared" si="56"/>
        <v>1</v>
      </c>
    </row>
    <row r="253" spans="1:12">
      <c r="A253" s="134" t="s">
        <v>543</v>
      </c>
      <c r="B253" s="134" t="s">
        <v>622</v>
      </c>
      <c r="C253" s="134" t="s">
        <v>623</v>
      </c>
      <c r="D253" s="134"/>
      <c r="E253" s="134">
        <v>365</v>
      </c>
      <c r="F253" s="5"/>
      <c r="G253" s="13"/>
      <c r="H253" s="164"/>
      <c r="I253" s="38">
        <f t="shared" si="54"/>
        <v>0</v>
      </c>
      <c r="J253" s="60"/>
      <c r="K253" s="39">
        <f t="shared" si="55"/>
        <v>365</v>
      </c>
      <c r="L253" s="38">
        <f t="shared" si="56"/>
        <v>1</v>
      </c>
    </row>
    <row r="254" spans="1:12">
      <c r="A254" s="134" t="s">
        <v>543</v>
      </c>
      <c r="B254" s="134" t="s">
        <v>624</v>
      </c>
      <c r="C254" s="134" t="s">
        <v>625</v>
      </c>
      <c r="D254" s="134"/>
      <c r="E254" s="134">
        <v>365</v>
      </c>
      <c r="F254" s="5"/>
      <c r="G254" s="13"/>
      <c r="H254" s="164"/>
      <c r="I254" s="38">
        <f t="shared" si="54"/>
        <v>0</v>
      </c>
      <c r="J254" s="60"/>
      <c r="K254" s="39">
        <f t="shared" si="55"/>
        <v>365</v>
      </c>
      <c r="L254" s="38">
        <f t="shared" si="56"/>
        <v>1</v>
      </c>
    </row>
    <row r="255" spans="1:12">
      <c r="A255" s="134" t="s">
        <v>543</v>
      </c>
      <c r="B255" s="134" t="s">
        <v>626</v>
      </c>
      <c r="C255" s="134" t="s">
        <v>627</v>
      </c>
      <c r="D255" s="134"/>
      <c r="E255" s="134">
        <v>365</v>
      </c>
      <c r="F255" s="5"/>
      <c r="G255" s="13"/>
      <c r="H255" s="164"/>
      <c r="I255" s="38">
        <f t="shared" si="54"/>
        <v>0</v>
      </c>
      <c r="J255" s="60"/>
      <c r="K255" s="39">
        <f t="shared" si="55"/>
        <v>365</v>
      </c>
      <c r="L255" s="38">
        <f t="shared" si="56"/>
        <v>1</v>
      </c>
    </row>
    <row r="256" spans="1:12">
      <c r="A256" s="134" t="s">
        <v>543</v>
      </c>
      <c r="B256" s="134" t="s">
        <v>628</v>
      </c>
      <c r="C256" s="134" t="s">
        <v>629</v>
      </c>
      <c r="D256" s="134"/>
      <c r="E256" s="134">
        <v>365</v>
      </c>
      <c r="F256" s="5"/>
      <c r="G256" s="13"/>
      <c r="H256" s="164"/>
      <c r="I256" s="38">
        <f t="shared" si="54"/>
        <v>0</v>
      </c>
      <c r="J256" s="60"/>
      <c r="K256" s="39">
        <f t="shared" si="55"/>
        <v>365</v>
      </c>
      <c r="L256" s="38">
        <f t="shared" si="56"/>
        <v>1</v>
      </c>
    </row>
    <row r="257" spans="1:12">
      <c r="A257" s="134" t="s">
        <v>543</v>
      </c>
      <c r="B257" s="134" t="s">
        <v>630</v>
      </c>
      <c r="C257" s="134" t="s">
        <v>631</v>
      </c>
      <c r="D257" s="134"/>
      <c r="E257" s="134">
        <v>365</v>
      </c>
      <c r="F257" s="5"/>
      <c r="G257" s="13"/>
      <c r="H257" s="164"/>
      <c r="I257" s="38">
        <f t="shared" si="54"/>
        <v>0</v>
      </c>
      <c r="J257" s="60"/>
      <c r="K257" s="39">
        <f t="shared" si="55"/>
        <v>365</v>
      </c>
      <c r="L257" s="38">
        <f t="shared" si="56"/>
        <v>1</v>
      </c>
    </row>
    <row r="258" spans="1:12">
      <c r="A258" s="134" t="s">
        <v>543</v>
      </c>
      <c r="B258" s="134" t="s">
        <v>632</v>
      </c>
      <c r="C258" s="134" t="s">
        <v>633</v>
      </c>
      <c r="D258" s="134"/>
      <c r="E258" s="134">
        <v>365</v>
      </c>
      <c r="F258" s="5"/>
      <c r="G258" s="13" t="s">
        <v>30</v>
      </c>
      <c r="H258" s="169">
        <v>11</v>
      </c>
      <c r="I258" s="38">
        <f t="shared" si="54"/>
        <v>3.0136986301369864E-2</v>
      </c>
      <c r="J258" s="60"/>
      <c r="K258" s="39">
        <f t="shared" si="55"/>
        <v>354</v>
      </c>
      <c r="L258" s="38">
        <f t="shared" si="56"/>
        <v>0.96986301369863015</v>
      </c>
    </row>
    <row r="259" spans="1:12">
      <c r="A259" s="134" t="s">
        <v>543</v>
      </c>
      <c r="B259" s="134" t="s">
        <v>634</v>
      </c>
      <c r="C259" s="134" t="s">
        <v>635</v>
      </c>
      <c r="D259" s="134"/>
      <c r="E259" s="134">
        <v>365</v>
      </c>
      <c r="F259" s="5"/>
      <c r="G259" s="13"/>
      <c r="H259" s="164"/>
      <c r="I259" s="38">
        <f t="shared" si="54"/>
        <v>0</v>
      </c>
      <c r="J259" s="60"/>
      <c r="K259" s="39">
        <f t="shared" si="55"/>
        <v>365</v>
      </c>
      <c r="L259" s="38">
        <f t="shared" si="56"/>
        <v>1</v>
      </c>
    </row>
    <row r="260" spans="1:12">
      <c r="A260" s="134" t="s">
        <v>543</v>
      </c>
      <c r="B260" s="134" t="s">
        <v>636</v>
      </c>
      <c r="C260" s="134" t="s">
        <v>637</v>
      </c>
      <c r="D260" s="134"/>
      <c r="E260" s="134">
        <v>365</v>
      </c>
      <c r="F260" s="5"/>
      <c r="G260" s="13"/>
      <c r="H260" s="164"/>
      <c r="I260" s="38">
        <f t="shared" si="54"/>
        <v>0</v>
      </c>
      <c r="J260" s="60"/>
      <c r="K260" s="39">
        <f t="shared" si="55"/>
        <v>365</v>
      </c>
      <c r="L260" s="38">
        <f t="shared" si="56"/>
        <v>1</v>
      </c>
    </row>
    <row r="261" spans="1:12">
      <c r="A261" s="134" t="s">
        <v>543</v>
      </c>
      <c r="B261" s="134" t="s">
        <v>638</v>
      </c>
      <c r="C261" s="134" t="s">
        <v>639</v>
      </c>
      <c r="D261" s="134"/>
      <c r="E261" s="134">
        <v>365</v>
      </c>
      <c r="F261" s="5"/>
      <c r="G261" s="13"/>
      <c r="H261" s="164"/>
      <c r="I261" s="38">
        <f t="shared" si="54"/>
        <v>0</v>
      </c>
      <c r="J261" s="60"/>
      <c r="K261" s="39">
        <f t="shared" si="55"/>
        <v>365</v>
      </c>
      <c r="L261" s="38">
        <f t="shared" si="56"/>
        <v>1</v>
      </c>
    </row>
    <row r="262" spans="1:12">
      <c r="A262" s="134" t="s">
        <v>543</v>
      </c>
      <c r="B262" s="134" t="s">
        <v>640</v>
      </c>
      <c r="C262" s="134" t="s">
        <v>641</v>
      </c>
      <c r="D262" s="134"/>
      <c r="E262" s="134">
        <v>365</v>
      </c>
      <c r="F262" s="5"/>
      <c r="G262" s="13"/>
      <c r="H262" s="164"/>
      <c r="I262" s="38">
        <f t="shared" si="54"/>
        <v>0</v>
      </c>
      <c r="J262" s="60"/>
      <c r="K262" s="39">
        <f t="shared" si="55"/>
        <v>365</v>
      </c>
      <c r="L262" s="38">
        <f t="shared" si="56"/>
        <v>1</v>
      </c>
    </row>
    <row r="263" spans="1:12">
      <c r="A263" s="134" t="s">
        <v>543</v>
      </c>
      <c r="B263" s="134" t="s">
        <v>642</v>
      </c>
      <c r="C263" s="134" t="s">
        <v>643</v>
      </c>
      <c r="D263" s="134"/>
      <c r="E263" s="134">
        <v>365</v>
      </c>
      <c r="F263" s="5"/>
      <c r="G263" s="13"/>
      <c r="H263" s="164"/>
      <c r="I263" s="38">
        <f t="shared" si="54"/>
        <v>0</v>
      </c>
      <c r="J263" s="60"/>
      <c r="K263" s="39">
        <f t="shared" si="55"/>
        <v>365</v>
      </c>
      <c r="L263" s="38">
        <f t="shared" si="56"/>
        <v>1</v>
      </c>
    </row>
    <row r="264" spans="1:12">
      <c r="A264" s="134" t="s">
        <v>543</v>
      </c>
      <c r="B264" s="134" t="s">
        <v>644</v>
      </c>
      <c r="C264" s="134" t="s">
        <v>645</v>
      </c>
      <c r="D264" s="134"/>
      <c r="E264" s="134">
        <v>365</v>
      </c>
      <c r="F264" s="5"/>
      <c r="G264" s="13"/>
      <c r="H264" s="164"/>
      <c r="I264" s="38">
        <f t="shared" si="54"/>
        <v>0</v>
      </c>
      <c r="J264" s="60"/>
      <c r="K264" s="39">
        <f t="shared" si="55"/>
        <v>365</v>
      </c>
      <c r="L264" s="38">
        <f t="shared" si="56"/>
        <v>1</v>
      </c>
    </row>
    <row r="265" spans="1:12">
      <c r="A265" s="134" t="s">
        <v>543</v>
      </c>
      <c r="B265" s="134" t="s">
        <v>646</v>
      </c>
      <c r="C265" s="134" t="s">
        <v>647</v>
      </c>
      <c r="D265" s="134"/>
      <c r="E265" s="134">
        <v>365</v>
      </c>
      <c r="F265" s="5"/>
      <c r="G265" s="13"/>
      <c r="H265" s="164"/>
      <c r="I265" s="38">
        <f t="shared" si="54"/>
        <v>0</v>
      </c>
      <c r="J265" s="60"/>
      <c r="K265" s="39">
        <f t="shared" si="55"/>
        <v>365</v>
      </c>
      <c r="L265" s="38">
        <f t="shared" si="56"/>
        <v>1</v>
      </c>
    </row>
    <row r="266" spans="1:12">
      <c r="A266" s="134" t="s">
        <v>543</v>
      </c>
      <c r="B266" s="134" t="s">
        <v>648</v>
      </c>
      <c r="C266" s="134" t="s">
        <v>649</v>
      </c>
      <c r="D266" s="134"/>
      <c r="E266" s="134">
        <v>365</v>
      </c>
      <c r="F266" s="5"/>
      <c r="G266" s="13"/>
      <c r="H266" s="164"/>
      <c r="I266" s="38">
        <f t="shared" si="54"/>
        <v>0</v>
      </c>
      <c r="J266" s="60"/>
      <c r="K266" s="39">
        <f t="shared" si="55"/>
        <v>365</v>
      </c>
      <c r="L266" s="38">
        <f t="shared" si="56"/>
        <v>1</v>
      </c>
    </row>
    <row r="267" spans="1:12">
      <c r="A267" s="134" t="s">
        <v>543</v>
      </c>
      <c r="B267" s="134" t="s">
        <v>650</v>
      </c>
      <c r="C267" s="134" t="s">
        <v>651</v>
      </c>
      <c r="D267" s="134"/>
      <c r="E267" s="134">
        <v>365</v>
      </c>
      <c r="F267" s="5"/>
      <c r="G267" s="13" t="s">
        <v>30</v>
      </c>
      <c r="H267" s="169">
        <v>8</v>
      </c>
      <c r="I267" s="38">
        <f t="shared" si="54"/>
        <v>2.1917808219178082E-2</v>
      </c>
      <c r="J267" s="60"/>
      <c r="K267" s="39">
        <f t="shared" si="55"/>
        <v>357</v>
      </c>
      <c r="L267" s="38">
        <f t="shared" si="56"/>
        <v>0.9780821917808219</v>
      </c>
    </row>
    <row r="268" spans="1:12">
      <c r="A268" s="134" t="s">
        <v>543</v>
      </c>
      <c r="B268" s="134" t="s">
        <v>652</v>
      </c>
      <c r="C268" s="134" t="s">
        <v>653</v>
      </c>
      <c r="D268" s="134"/>
      <c r="E268" s="134">
        <v>365</v>
      </c>
      <c r="F268" s="5"/>
      <c r="G268" s="13"/>
      <c r="H268" s="164"/>
      <c r="I268" s="38">
        <f t="shared" si="54"/>
        <v>0</v>
      </c>
      <c r="J268" s="60"/>
      <c r="K268" s="39">
        <f t="shared" si="55"/>
        <v>365</v>
      </c>
      <c r="L268" s="38">
        <f t="shared" si="56"/>
        <v>1</v>
      </c>
    </row>
    <row r="269" spans="1:12">
      <c r="A269" s="134" t="s">
        <v>543</v>
      </c>
      <c r="B269" s="134" t="s">
        <v>654</v>
      </c>
      <c r="C269" s="134" t="s">
        <v>655</v>
      </c>
      <c r="D269" s="134"/>
      <c r="E269" s="134">
        <v>365</v>
      </c>
      <c r="F269" s="5"/>
      <c r="G269" s="13"/>
      <c r="H269" s="164"/>
      <c r="I269" s="38">
        <f t="shared" si="54"/>
        <v>0</v>
      </c>
      <c r="J269" s="60"/>
      <c r="K269" s="39">
        <f t="shared" si="55"/>
        <v>365</v>
      </c>
      <c r="L269" s="38">
        <f t="shared" si="56"/>
        <v>1</v>
      </c>
    </row>
    <row r="270" spans="1:12">
      <c r="A270" s="134" t="s">
        <v>543</v>
      </c>
      <c r="B270" s="134" t="s">
        <v>656</v>
      </c>
      <c r="C270" s="134" t="s">
        <v>657</v>
      </c>
      <c r="D270" s="134"/>
      <c r="E270" s="134">
        <v>365</v>
      </c>
      <c r="F270" s="5"/>
      <c r="G270" s="13"/>
      <c r="H270" s="164"/>
      <c r="I270" s="38">
        <f t="shared" si="54"/>
        <v>0</v>
      </c>
      <c r="J270" s="60"/>
      <c r="K270" s="39">
        <f t="shared" si="55"/>
        <v>365</v>
      </c>
      <c r="L270" s="38">
        <f t="shared" si="56"/>
        <v>1</v>
      </c>
    </row>
    <row r="271" spans="1:12">
      <c r="A271" s="134" t="s">
        <v>543</v>
      </c>
      <c r="B271" s="134" t="s">
        <v>658</v>
      </c>
      <c r="C271" s="134" t="s">
        <v>393</v>
      </c>
      <c r="D271" s="134"/>
      <c r="E271" s="134">
        <v>365</v>
      </c>
      <c r="F271" s="5"/>
      <c r="G271" s="13"/>
      <c r="H271" s="164"/>
      <c r="I271" s="38">
        <f t="shared" si="54"/>
        <v>0</v>
      </c>
      <c r="J271" s="60"/>
      <c r="K271" s="39">
        <f t="shared" si="55"/>
        <v>365</v>
      </c>
      <c r="L271" s="38">
        <f t="shared" si="56"/>
        <v>1</v>
      </c>
    </row>
    <row r="272" spans="1:12">
      <c r="A272" s="134" t="s">
        <v>543</v>
      </c>
      <c r="B272" s="134" t="s">
        <v>659</v>
      </c>
      <c r="C272" s="134" t="s">
        <v>660</v>
      </c>
      <c r="D272" s="134"/>
      <c r="E272" s="134">
        <v>365</v>
      </c>
      <c r="F272" s="5"/>
      <c r="G272" s="13" t="s">
        <v>30</v>
      </c>
      <c r="H272" s="169">
        <v>23</v>
      </c>
      <c r="I272" s="38">
        <f t="shared" si="54"/>
        <v>6.3013698630136991E-2</v>
      </c>
      <c r="J272" s="60"/>
      <c r="K272" s="39">
        <f t="shared" si="55"/>
        <v>342</v>
      </c>
      <c r="L272" s="38">
        <f t="shared" si="56"/>
        <v>0.93698630136986305</v>
      </c>
    </row>
    <row r="273" spans="1:12">
      <c r="A273" s="134" t="s">
        <v>543</v>
      </c>
      <c r="B273" s="134" t="s">
        <v>661</v>
      </c>
      <c r="C273" s="134" t="s">
        <v>662</v>
      </c>
      <c r="D273" s="134"/>
      <c r="E273" s="134">
        <v>365</v>
      </c>
      <c r="F273" s="5"/>
      <c r="G273" s="13"/>
      <c r="H273" s="164"/>
      <c r="I273" s="38">
        <f t="shared" si="54"/>
        <v>0</v>
      </c>
      <c r="J273" s="60"/>
      <c r="K273" s="39">
        <f t="shared" si="55"/>
        <v>365</v>
      </c>
      <c r="L273" s="38">
        <f t="shared" si="56"/>
        <v>1</v>
      </c>
    </row>
    <row r="274" spans="1:12">
      <c r="A274" s="134" t="s">
        <v>543</v>
      </c>
      <c r="B274" s="134" t="s">
        <v>663</v>
      </c>
      <c r="C274" s="134" t="s">
        <v>664</v>
      </c>
      <c r="D274" s="134"/>
      <c r="E274" s="134">
        <v>365</v>
      </c>
      <c r="F274" s="5"/>
      <c r="G274" s="13"/>
      <c r="H274" s="164"/>
      <c r="I274" s="38">
        <f t="shared" si="54"/>
        <v>0</v>
      </c>
      <c r="J274" s="60"/>
      <c r="K274" s="39">
        <f t="shared" si="55"/>
        <v>365</v>
      </c>
      <c r="L274" s="38">
        <f t="shared" si="56"/>
        <v>1</v>
      </c>
    </row>
    <row r="275" spans="1:12">
      <c r="A275" s="134" t="s">
        <v>543</v>
      </c>
      <c r="B275" s="134" t="s">
        <v>665</v>
      </c>
      <c r="C275" s="134" t="s">
        <v>666</v>
      </c>
      <c r="D275" s="134"/>
      <c r="E275" s="134">
        <v>365</v>
      </c>
      <c r="F275" s="5"/>
      <c r="G275" s="13"/>
      <c r="H275" s="164"/>
      <c r="I275" s="38">
        <f t="shared" si="54"/>
        <v>0</v>
      </c>
      <c r="J275" s="60"/>
      <c r="K275" s="39">
        <f t="shared" si="55"/>
        <v>365</v>
      </c>
      <c r="L275" s="38">
        <f t="shared" si="56"/>
        <v>1</v>
      </c>
    </row>
    <row r="276" spans="1:12">
      <c r="A276" s="134" t="s">
        <v>543</v>
      </c>
      <c r="B276" s="134" t="s">
        <v>667</v>
      </c>
      <c r="C276" s="134" t="s">
        <v>668</v>
      </c>
      <c r="D276" s="134"/>
      <c r="E276" s="134">
        <v>365</v>
      </c>
      <c r="F276" s="5"/>
      <c r="G276" s="13"/>
      <c r="H276" s="164"/>
      <c r="I276" s="38">
        <f t="shared" si="54"/>
        <v>0</v>
      </c>
      <c r="J276" s="60"/>
      <c r="K276" s="39">
        <f t="shared" si="55"/>
        <v>365</v>
      </c>
      <c r="L276" s="38">
        <f t="shared" si="56"/>
        <v>1</v>
      </c>
    </row>
    <row r="277" spans="1:12">
      <c r="A277" s="134" t="s">
        <v>543</v>
      </c>
      <c r="B277" s="134" t="s">
        <v>669</v>
      </c>
      <c r="C277" s="134" t="s">
        <v>670</v>
      </c>
      <c r="D277" s="134"/>
      <c r="E277" s="134">
        <v>365</v>
      </c>
      <c r="F277" s="5"/>
      <c r="G277" s="13"/>
      <c r="H277" s="164"/>
      <c r="I277" s="38">
        <f t="shared" si="54"/>
        <v>0</v>
      </c>
      <c r="J277" s="60"/>
      <c r="K277" s="39">
        <f t="shared" si="55"/>
        <v>365</v>
      </c>
      <c r="L277" s="38">
        <f t="shared" si="56"/>
        <v>1</v>
      </c>
    </row>
    <row r="278" spans="1:12">
      <c r="A278" s="134" t="s">
        <v>543</v>
      </c>
      <c r="B278" s="134" t="s">
        <v>671</v>
      </c>
      <c r="C278" s="134" t="s">
        <v>672</v>
      </c>
      <c r="D278" s="134"/>
      <c r="E278" s="134">
        <v>365</v>
      </c>
      <c r="F278" s="5"/>
      <c r="G278" s="13"/>
      <c r="H278" s="164"/>
      <c r="I278" s="38">
        <f t="shared" si="54"/>
        <v>0</v>
      </c>
      <c r="J278" s="60"/>
      <c r="K278" s="39">
        <f t="shared" si="55"/>
        <v>365</v>
      </c>
      <c r="L278" s="38">
        <f t="shared" si="56"/>
        <v>1</v>
      </c>
    </row>
    <row r="279" spans="1:12">
      <c r="A279" s="134" t="s">
        <v>543</v>
      </c>
      <c r="B279" s="134" t="s">
        <v>673</v>
      </c>
      <c r="C279" s="134" t="s">
        <v>674</v>
      </c>
      <c r="D279" s="134"/>
      <c r="E279" s="134">
        <v>365</v>
      </c>
      <c r="F279" s="5"/>
      <c r="G279" s="13"/>
      <c r="H279" s="164"/>
      <c r="I279" s="38">
        <f t="shared" ref="I279:I289" si="57">H279/E279</f>
        <v>0</v>
      </c>
      <c r="J279" s="60"/>
      <c r="K279" s="39">
        <f t="shared" ref="K279:K289" si="58">E279-H279</f>
        <v>365</v>
      </c>
      <c r="L279" s="38">
        <f t="shared" ref="L279:L289" si="59">K279/E279</f>
        <v>1</v>
      </c>
    </row>
    <row r="280" spans="1:12">
      <c r="A280" s="134" t="s">
        <v>543</v>
      </c>
      <c r="B280" s="134" t="s">
        <v>675</v>
      </c>
      <c r="C280" s="134" t="s">
        <v>676</v>
      </c>
      <c r="D280" s="134"/>
      <c r="E280" s="134">
        <v>365</v>
      </c>
      <c r="F280" s="5"/>
      <c r="G280" s="13"/>
      <c r="H280" s="164"/>
      <c r="I280" s="38">
        <f t="shared" si="57"/>
        <v>0</v>
      </c>
      <c r="J280" s="60"/>
      <c r="K280" s="39">
        <f t="shared" si="58"/>
        <v>365</v>
      </c>
      <c r="L280" s="38">
        <f t="shared" si="59"/>
        <v>1</v>
      </c>
    </row>
    <row r="281" spans="1:12">
      <c r="A281" s="134" t="s">
        <v>543</v>
      </c>
      <c r="B281" s="134" t="s">
        <v>677</v>
      </c>
      <c r="C281" s="134" t="s">
        <v>678</v>
      </c>
      <c r="D281" s="134"/>
      <c r="E281" s="134">
        <v>365</v>
      </c>
      <c r="F281" s="5"/>
      <c r="G281" s="13"/>
      <c r="H281" s="164"/>
      <c r="I281" s="38">
        <f t="shared" si="57"/>
        <v>0</v>
      </c>
      <c r="J281" s="60"/>
      <c r="K281" s="39">
        <f t="shared" si="58"/>
        <v>365</v>
      </c>
      <c r="L281" s="38">
        <f t="shared" si="59"/>
        <v>1</v>
      </c>
    </row>
    <row r="282" spans="1:12">
      <c r="A282" s="134" t="s">
        <v>543</v>
      </c>
      <c r="B282" s="134" t="s">
        <v>679</v>
      </c>
      <c r="C282" s="134" t="s">
        <v>680</v>
      </c>
      <c r="D282" s="134"/>
      <c r="E282" s="134">
        <v>365</v>
      </c>
      <c r="F282" s="5"/>
      <c r="G282" s="13" t="s">
        <v>30</v>
      </c>
      <c r="H282" s="169">
        <v>15</v>
      </c>
      <c r="I282" s="38">
        <f t="shared" si="57"/>
        <v>4.1095890410958902E-2</v>
      </c>
      <c r="J282" s="60"/>
      <c r="K282" s="39">
        <f t="shared" si="58"/>
        <v>350</v>
      </c>
      <c r="L282" s="38">
        <f t="shared" si="59"/>
        <v>0.95890410958904104</v>
      </c>
    </row>
    <row r="283" spans="1:12">
      <c r="A283" s="134" t="s">
        <v>543</v>
      </c>
      <c r="B283" s="134" t="s">
        <v>681</v>
      </c>
      <c r="C283" s="134" t="s">
        <v>682</v>
      </c>
      <c r="D283" s="134"/>
      <c r="E283" s="134">
        <v>365</v>
      </c>
      <c r="F283" s="5"/>
      <c r="G283" s="13"/>
      <c r="H283" s="164"/>
      <c r="I283" s="38">
        <f t="shared" si="57"/>
        <v>0</v>
      </c>
      <c r="J283" s="60"/>
      <c r="K283" s="39">
        <f t="shared" si="58"/>
        <v>365</v>
      </c>
      <c r="L283" s="38">
        <f t="shared" si="59"/>
        <v>1</v>
      </c>
    </row>
    <row r="284" spans="1:12">
      <c r="A284" s="134" t="s">
        <v>543</v>
      </c>
      <c r="B284" s="134" t="s">
        <v>683</v>
      </c>
      <c r="C284" s="134" t="s">
        <v>684</v>
      </c>
      <c r="D284" s="134"/>
      <c r="E284" s="134">
        <v>365</v>
      </c>
      <c r="F284" s="5"/>
      <c r="G284" s="13" t="s">
        <v>30</v>
      </c>
      <c r="H284" s="169">
        <v>3</v>
      </c>
      <c r="I284" s="38">
        <f t="shared" si="57"/>
        <v>8.21917808219178E-3</v>
      </c>
      <c r="J284" s="60"/>
      <c r="K284" s="39">
        <f t="shared" si="58"/>
        <v>362</v>
      </c>
      <c r="L284" s="38">
        <f t="shared" si="59"/>
        <v>0.99178082191780825</v>
      </c>
    </row>
    <row r="285" spans="1:12">
      <c r="A285" s="134" t="s">
        <v>543</v>
      </c>
      <c r="B285" s="134" t="s">
        <v>685</v>
      </c>
      <c r="C285" s="134" t="s">
        <v>686</v>
      </c>
      <c r="D285" s="134"/>
      <c r="E285" s="134">
        <v>365</v>
      </c>
      <c r="F285" s="5"/>
      <c r="G285" s="13" t="s">
        <v>30</v>
      </c>
      <c r="H285" s="164">
        <v>94</v>
      </c>
      <c r="I285" s="38">
        <f t="shared" si="57"/>
        <v>0.25753424657534246</v>
      </c>
      <c r="J285" s="60"/>
      <c r="K285" s="39">
        <f t="shared" si="58"/>
        <v>271</v>
      </c>
      <c r="L285" s="38">
        <f t="shared" si="59"/>
        <v>0.74246575342465748</v>
      </c>
    </row>
    <row r="286" spans="1:12">
      <c r="A286" s="134" t="s">
        <v>543</v>
      </c>
      <c r="B286" s="134" t="s">
        <v>687</v>
      </c>
      <c r="C286" s="134" t="s">
        <v>688</v>
      </c>
      <c r="D286" s="134"/>
      <c r="E286" s="134">
        <v>365</v>
      </c>
      <c r="F286" s="5"/>
      <c r="G286" s="13" t="s">
        <v>30</v>
      </c>
      <c r="H286" s="164">
        <v>5</v>
      </c>
      <c r="I286" s="38">
        <f t="shared" si="57"/>
        <v>1.3698630136986301E-2</v>
      </c>
      <c r="J286" s="60"/>
      <c r="K286" s="39">
        <f t="shared" si="58"/>
        <v>360</v>
      </c>
      <c r="L286" s="38">
        <f t="shared" si="59"/>
        <v>0.98630136986301364</v>
      </c>
    </row>
    <row r="287" spans="1:12">
      <c r="A287" s="134" t="s">
        <v>543</v>
      </c>
      <c r="B287" s="134" t="s">
        <v>689</v>
      </c>
      <c r="C287" s="134" t="s">
        <v>690</v>
      </c>
      <c r="D287" s="134"/>
      <c r="E287" s="134">
        <v>365</v>
      </c>
      <c r="F287" s="5"/>
      <c r="G287" s="13"/>
      <c r="H287" s="164"/>
      <c r="I287" s="38">
        <f t="shared" si="57"/>
        <v>0</v>
      </c>
      <c r="J287" s="60"/>
      <c r="K287" s="39">
        <f t="shared" si="58"/>
        <v>365</v>
      </c>
      <c r="L287" s="38">
        <f t="shared" si="59"/>
        <v>1</v>
      </c>
    </row>
    <row r="288" spans="1:12">
      <c r="A288" s="134" t="s">
        <v>543</v>
      </c>
      <c r="B288" s="134" t="s">
        <v>691</v>
      </c>
      <c r="C288" s="134" t="s">
        <v>692</v>
      </c>
      <c r="D288" s="134"/>
      <c r="E288" s="134">
        <v>365</v>
      </c>
      <c r="F288" s="5"/>
      <c r="G288" s="13"/>
      <c r="H288" s="164"/>
      <c r="I288" s="38">
        <f t="shared" si="57"/>
        <v>0</v>
      </c>
      <c r="J288" s="60"/>
      <c r="K288" s="39">
        <f t="shared" si="58"/>
        <v>365</v>
      </c>
      <c r="L288" s="38">
        <f t="shared" si="59"/>
        <v>1</v>
      </c>
    </row>
    <row r="289" spans="1:12">
      <c r="A289" s="135" t="s">
        <v>543</v>
      </c>
      <c r="B289" s="135" t="s">
        <v>693</v>
      </c>
      <c r="C289" s="135" t="s">
        <v>694</v>
      </c>
      <c r="D289" s="135"/>
      <c r="E289" s="135">
        <v>365</v>
      </c>
      <c r="F289" s="61"/>
      <c r="G289" s="63"/>
      <c r="H289" s="64"/>
      <c r="I289" s="41">
        <f t="shared" si="57"/>
        <v>0</v>
      </c>
      <c r="J289" s="62"/>
      <c r="K289" s="42">
        <f t="shared" si="58"/>
        <v>365</v>
      </c>
      <c r="L289" s="41">
        <f t="shared" si="59"/>
        <v>1</v>
      </c>
    </row>
    <row r="290" spans="1:12">
      <c r="A290" s="32"/>
      <c r="B290" s="33">
        <f>COUNTA(B214:B289)</f>
        <v>76</v>
      </c>
      <c r="C290" s="32"/>
      <c r="E290" s="36">
        <f>SUM(E214:E289)</f>
        <v>27740</v>
      </c>
      <c r="F290" s="43"/>
      <c r="G290" s="33">
        <f>COUNTA(G214:G289)</f>
        <v>15</v>
      </c>
      <c r="H290" s="36">
        <f>SUM(H214:H289)</f>
        <v>627</v>
      </c>
      <c r="I290" s="44">
        <f>H290/E290</f>
        <v>2.2602739726027398E-2</v>
      </c>
      <c r="J290" s="139"/>
      <c r="K290" s="50">
        <f>E290-H290</f>
        <v>27113</v>
      </c>
      <c r="L290" s="44">
        <f>K290/E290</f>
        <v>0.97739726027397256</v>
      </c>
    </row>
    <row r="291" spans="1:12" ht="8.25" customHeight="1">
      <c r="A291" s="32"/>
      <c r="B291" s="33"/>
      <c r="C291" s="32"/>
      <c r="E291" s="36"/>
      <c r="F291" s="43"/>
      <c r="G291" s="33"/>
      <c r="H291" s="36"/>
      <c r="I291" s="44"/>
      <c r="J291" s="139"/>
      <c r="K291" s="50"/>
      <c r="L291" s="44"/>
    </row>
    <row r="292" spans="1:12">
      <c r="A292" s="134" t="s">
        <v>695</v>
      </c>
      <c r="B292" s="134" t="s">
        <v>696</v>
      </c>
      <c r="C292" s="134" t="s">
        <v>697</v>
      </c>
      <c r="D292" s="134"/>
      <c r="E292" s="134">
        <v>365</v>
      </c>
      <c r="F292" s="5"/>
      <c r="G292" s="13" t="s">
        <v>30</v>
      </c>
      <c r="H292" s="169">
        <v>5</v>
      </c>
      <c r="I292" s="38">
        <f t="shared" ref="I292" si="60">H292/E292</f>
        <v>1.3698630136986301E-2</v>
      </c>
      <c r="J292" s="60"/>
      <c r="K292" s="39">
        <f t="shared" ref="K292" si="61">E292-H292</f>
        <v>360</v>
      </c>
      <c r="L292" s="38">
        <f t="shared" ref="L292" si="62">K292/E292</f>
        <v>0.98630136986301364</v>
      </c>
    </row>
    <row r="293" spans="1:12">
      <c r="A293" s="134" t="s">
        <v>695</v>
      </c>
      <c r="B293" s="134" t="s">
        <v>698</v>
      </c>
      <c r="C293" s="134" t="s">
        <v>193</v>
      </c>
      <c r="D293" s="134"/>
      <c r="E293" s="134">
        <v>365</v>
      </c>
      <c r="F293" s="5"/>
      <c r="G293" s="13" t="s">
        <v>30</v>
      </c>
      <c r="H293" s="169">
        <v>75</v>
      </c>
      <c r="I293" s="38">
        <f t="shared" ref="I293:I298" si="63">H293/E293</f>
        <v>0.20547945205479451</v>
      </c>
      <c r="J293" s="60"/>
      <c r="K293" s="39">
        <f t="shared" ref="K293:K298" si="64">E293-H293</f>
        <v>290</v>
      </c>
      <c r="L293" s="38">
        <f t="shared" ref="L293:L298" si="65">K293/E293</f>
        <v>0.79452054794520544</v>
      </c>
    </row>
    <row r="294" spans="1:12">
      <c r="A294" s="134" t="s">
        <v>695</v>
      </c>
      <c r="B294" s="134" t="s">
        <v>699</v>
      </c>
      <c r="C294" s="134" t="s">
        <v>700</v>
      </c>
      <c r="D294" s="134"/>
      <c r="E294" s="134">
        <v>365</v>
      </c>
      <c r="F294" s="5"/>
      <c r="G294" s="13" t="s">
        <v>30</v>
      </c>
      <c r="H294" s="169">
        <v>30</v>
      </c>
      <c r="I294" s="38">
        <f t="shared" si="63"/>
        <v>8.2191780821917804E-2</v>
      </c>
      <c r="J294" s="60"/>
      <c r="K294" s="39">
        <f t="shared" si="64"/>
        <v>335</v>
      </c>
      <c r="L294" s="38">
        <f t="shared" si="65"/>
        <v>0.9178082191780822</v>
      </c>
    </row>
    <row r="295" spans="1:12">
      <c r="A295" s="134" t="s">
        <v>695</v>
      </c>
      <c r="B295" s="134" t="s">
        <v>701</v>
      </c>
      <c r="C295" s="134" t="s">
        <v>702</v>
      </c>
      <c r="D295" s="134"/>
      <c r="E295" s="134">
        <v>365</v>
      </c>
      <c r="F295" s="5"/>
      <c r="G295" s="13" t="s">
        <v>30</v>
      </c>
      <c r="H295" s="169">
        <v>10</v>
      </c>
      <c r="I295" s="38">
        <f t="shared" si="63"/>
        <v>2.7397260273972601E-2</v>
      </c>
      <c r="J295" s="60"/>
      <c r="K295" s="39">
        <f t="shared" si="64"/>
        <v>355</v>
      </c>
      <c r="L295" s="38">
        <f t="shared" si="65"/>
        <v>0.9726027397260274</v>
      </c>
    </row>
    <row r="296" spans="1:12">
      <c r="A296" s="134" t="s">
        <v>695</v>
      </c>
      <c r="B296" s="134" t="s">
        <v>703</v>
      </c>
      <c r="C296" s="134" t="s">
        <v>704</v>
      </c>
      <c r="D296" s="134"/>
      <c r="E296" s="134">
        <v>365</v>
      </c>
      <c r="F296" s="5"/>
      <c r="G296" s="13" t="s">
        <v>30</v>
      </c>
      <c r="H296" s="169">
        <v>25</v>
      </c>
      <c r="I296" s="38">
        <f t="shared" si="63"/>
        <v>6.8493150684931503E-2</v>
      </c>
      <c r="J296" s="60"/>
      <c r="K296" s="39">
        <f t="shared" si="64"/>
        <v>340</v>
      </c>
      <c r="L296" s="38">
        <f t="shared" si="65"/>
        <v>0.93150684931506844</v>
      </c>
    </row>
    <row r="297" spans="1:12">
      <c r="A297" s="134" t="s">
        <v>695</v>
      </c>
      <c r="B297" s="134" t="s">
        <v>705</v>
      </c>
      <c r="C297" s="134" t="s">
        <v>706</v>
      </c>
      <c r="D297" s="134"/>
      <c r="E297" s="134">
        <v>365</v>
      </c>
      <c r="F297" s="5"/>
      <c r="G297" s="13" t="s">
        <v>30</v>
      </c>
      <c r="H297" s="169">
        <v>10</v>
      </c>
      <c r="I297" s="38">
        <f t="shared" si="63"/>
        <v>2.7397260273972601E-2</v>
      </c>
      <c r="J297" s="60"/>
      <c r="K297" s="39">
        <f t="shared" si="64"/>
        <v>355</v>
      </c>
      <c r="L297" s="38">
        <f t="shared" si="65"/>
        <v>0.9726027397260274</v>
      </c>
    </row>
    <row r="298" spans="1:12">
      <c r="A298" s="135" t="s">
        <v>695</v>
      </c>
      <c r="B298" s="135" t="s">
        <v>707</v>
      </c>
      <c r="C298" s="135" t="s">
        <v>629</v>
      </c>
      <c r="D298" s="135"/>
      <c r="E298" s="135">
        <v>365</v>
      </c>
      <c r="F298" s="61"/>
      <c r="G298" s="63" t="s">
        <v>30</v>
      </c>
      <c r="H298" s="64">
        <v>5</v>
      </c>
      <c r="I298" s="41">
        <f t="shared" si="63"/>
        <v>1.3698630136986301E-2</v>
      </c>
      <c r="J298" s="62"/>
      <c r="K298" s="42">
        <f t="shared" si="64"/>
        <v>360</v>
      </c>
      <c r="L298" s="41">
        <f t="shared" si="65"/>
        <v>0.98630136986301364</v>
      </c>
    </row>
    <row r="299" spans="1:12">
      <c r="A299" s="32"/>
      <c r="B299" s="33">
        <f>COUNTA(B292:B298)</f>
        <v>7</v>
      </c>
      <c r="C299" s="32"/>
      <c r="E299" s="36">
        <f>SUM(E292:E298)</f>
        <v>2555</v>
      </c>
      <c r="F299" s="43"/>
      <c r="G299" s="33">
        <f>COUNTA(G292:G298)</f>
        <v>7</v>
      </c>
      <c r="H299" s="36">
        <f>SUM(H292:H298)</f>
        <v>160</v>
      </c>
      <c r="I299" s="44">
        <f>H299/E299</f>
        <v>6.262230919765166E-2</v>
      </c>
      <c r="J299" s="139"/>
      <c r="K299" s="50">
        <f>E299-H299</f>
        <v>2395</v>
      </c>
      <c r="L299" s="44">
        <f>K299/E299</f>
        <v>0.93737769080234834</v>
      </c>
    </row>
    <row r="300" spans="1:12" ht="8.25" customHeight="1">
      <c r="A300" s="32"/>
      <c r="B300" s="33"/>
      <c r="C300" s="32"/>
      <c r="E300" s="36"/>
      <c r="F300" s="43"/>
      <c r="G300" s="33"/>
      <c r="H300" s="36"/>
      <c r="I300" s="44"/>
      <c r="J300" s="139"/>
      <c r="K300" s="50"/>
      <c r="L300" s="44"/>
    </row>
    <row r="301" spans="1:12">
      <c r="A301" s="134" t="s">
        <v>708</v>
      </c>
      <c r="B301" s="134" t="s">
        <v>709</v>
      </c>
      <c r="C301" s="134" t="s">
        <v>710</v>
      </c>
      <c r="D301" s="134"/>
      <c r="E301" s="134">
        <v>365</v>
      </c>
      <c r="F301" s="5"/>
      <c r="G301" s="13" t="s">
        <v>30</v>
      </c>
      <c r="H301" s="169">
        <v>4</v>
      </c>
      <c r="I301" s="38">
        <f t="shared" ref="I301" si="66">H301/E301</f>
        <v>1.0958904109589041E-2</v>
      </c>
      <c r="J301" s="60"/>
      <c r="K301" s="39">
        <f t="shared" ref="K301" si="67">E301-H301</f>
        <v>361</v>
      </c>
      <c r="L301" s="38">
        <f t="shared" ref="L301" si="68">K301/E301</f>
        <v>0.989041095890411</v>
      </c>
    </row>
    <row r="302" spans="1:12">
      <c r="A302" s="134" t="s">
        <v>708</v>
      </c>
      <c r="B302" s="134" t="s">
        <v>711</v>
      </c>
      <c r="C302" s="134" t="s">
        <v>712</v>
      </c>
      <c r="D302" s="134"/>
      <c r="E302" s="134">
        <v>365</v>
      </c>
      <c r="F302" s="5"/>
      <c r="G302" s="13" t="s">
        <v>30</v>
      </c>
      <c r="H302" s="169">
        <v>2</v>
      </c>
      <c r="I302" s="38">
        <f t="shared" ref="I302:I317" si="69">H302/E302</f>
        <v>5.4794520547945206E-3</v>
      </c>
      <c r="J302" s="60"/>
      <c r="K302" s="39">
        <f t="shared" ref="K302:K317" si="70">E302-H302</f>
        <v>363</v>
      </c>
      <c r="L302" s="38">
        <f t="shared" ref="L302:L317" si="71">K302/E302</f>
        <v>0.9945205479452055</v>
      </c>
    </row>
    <row r="303" spans="1:12">
      <c r="A303" s="134" t="s">
        <v>708</v>
      </c>
      <c r="B303" s="134" t="s">
        <v>713</v>
      </c>
      <c r="C303" s="134" t="s">
        <v>714</v>
      </c>
      <c r="D303" s="134"/>
      <c r="E303" s="134">
        <v>365</v>
      </c>
      <c r="F303" s="5"/>
      <c r="G303" s="37"/>
      <c r="H303" s="37"/>
      <c r="I303" s="38">
        <f t="shared" si="69"/>
        <v>0</v>
      </c>
      <c r="J303" s="60"/>
      <c r="K303" s="39">
        <f t="shared" si="70"/>
        <v>365</v>
      </c>
      <c r="L303" s="38">
        <f t="shared" si="71"/>
        <v>1</v>
      </c>
    </row>
    <row r="304" spans="1:12">
      <c r="A304" s="134" t="s">
        <v>708</v>
      </c>
      <c r="B304" s="134" t="s">
        <v>715</v>
      </c>
      <c r="C304" s="134" t="s">
        <v>716</v>
      </c>
      <c r="D304" s="134"/>
      <c r="E304" s="134">
        <v>365</v>
      </c>
      <c r="F304" s="5"/>
      <c r="G304" s="37"/>
      <c r="H304" s="37"/>
      <c r="I304" s="38">
        <f t="shared" si="69"/>
        <v>0</v>
      </c>
      <c r="J304" s="60"/>
      <c r="K304" s="39">
        <f t="shared" si="70"/>
        <v>365</v>
      </c>
      <c r="L304" s="38">
        <f t="shared" si="71"/>
        <v>1</v>
      </c>
    </row>
    <row r="305" spans="1:12">
      <c r="A305" s="134" t="s">
        <v>708</v>
      </c>
      <c r="B305" s="134" t="s">
        <v>717</v>
      </c>
      <c r="C305" s="134" t="s">
        <v>231</v>
      </c>
      <c r="D305" s="134"/>
      <c r="E305" s="134">
        <v>365</v>
      </c>
      <c r="F305" s="5"/>
      <c r="G305" s="37"/>
      <c r="H305" s="37"/>
      <c r="I305" s="38">
        <f t="shared" si="69"/>
        <v>0</v>
      </c>
      <c r="J305" s="60"/>
      <c r="K305" s="39">
        <f t="shared" si="70"/>
        <v>365</v>
      </c>
      <c r="L305" s="38">
        <f t="shared" si="71"/>
        <v>1</v>
      </c>
    </row>
    <row r="306" spans="1:12">
      <c r="A306" s="134" t="s">
        <v>708</v>
      </c>
      <c r="B306" s="134" t="s">
        <v>718</v>
      </c>
      <c r="C306" s="134" t="s">
        <v>719</v>
      </c>
      <c r="D306" s="134"/>
      <c r="E306" s="134">
        <v>365</v>
      </c>
      <c r="F306" s="5"/>
      <c r="G306" s="37"/>
      <c r="H306" s="37"/>
      <c r="I306" s="38">
        <f t="shared" si="69"/>
        <v>0</v>
      </c>
      <c r="J306" s="60"/>
      <c r="K306" s="39">
        <f t="shared" si="70"/>
        <v>365</v>
      </c>
      <c r="L306" s="38">
        <f t="shared" si="71"/>
        <v>1</v>
      </c>
    </row>
    <row r="307" spans="1:12">
      <c r="A307" s="134" t="s">
        <v>708</v>
      </c>
      <c r="B307" s="134" t="s">
        <v>720</v>
      </c>
      <c r="C307" s="134" t="s">
        <v>721</v>
      </c>
      <c r="D307" s="134"/>
      <c r="E307" s="134">
        <v>365</v>
      </c>
      <c r="F307" s="5"/>
      <c r="G307" s="13" t="s">
        <v>30</v>
      </c>
      <c r="H307" s="169">
        <v>2</v>
      </c>
      <c r="I307" s="38">
        <f t="shared" si="69"/>
        <v>5.4794520547945206E-3</v>
      </c>
      <c r="J307" s="60"/>
      <c r="K307" s="39">
        <f t="shared" si="70"/>
        <v>363</v>
      </c>
      <c r="L307" s="38">
        <f t="shared" si="71"/>
        <v>0.9945205479452055</v>
      </c>
    </row>
    <row r="308" spans="1:12">
      <c r="A308" s="134" t="s">
        <v>708</v>
      </c>
      <c r="B308" s="134" t="s">
        <v>722</v>
      </c>
      <c r="C308" s="134" t="s">
        <v>723</v>
      </c>
      <c r="D308" s="134"/>
      <c r="E308" s="134">
        <v>365</v>
      </c>
      <c r="F308" s="5"/>
      <c r="G308" s="37"/>
      <c r="H308" s="37"/>
      <c r="I308" s="38">
        <f t="shared" si="69"/>
        <v>0</v>
      </c>
      <c r="J308" s="60"/>
      <c r="K308" s="39">
        <f t="shared" si="70"/>
        <v>365</v>
      </c>
      <c r="L308" s="38">
        <f t="shared" si="71"/>
        <v>1</v>
      </c>
    </row>
    <row r="309" spans="1:12">
      <c r="A309" s="134" t="s">
        <v>708</v>
      </c>
      <c r="B309" s="134" t="s">
        <v>724</v>
      </c>
      <c r="C309" s="134" t="s">
        <v>725</v>
      </c>
      <c r="D309" s="134"/>
      <c r="E309" s="134">
        <v>365</v>
      </c>
      <c r="F309" s="5"/>
      <c r="G309" s="37"/>
      <c r="H309" s="37"/>
      <c r="I309" s="38">
        <f t="shared" si="69"/>
        <v>0</v>
      </c>
      <c r="J309" s="60"/>
      <c r="K309" s="39">
        <f t="shared" si="70"/>
        <v>365</v>
      </c>
      <c r="L309" s="38">
        <f t="shared" si="71"/>
        <v>1</v>
      </c>
    </row>
    <row r="310" spans="1:12">
      <c r="A310" s="134" t="s">
        <v>708</v>
      </c>
      <c r="B310" s="134" t="s">
        <v>726</v>
      </c>
      <c r="C310" s="134" t="s">
        <v>727</v>
      </c>
      <c r="D310" s="134"/>
      <c r="E310" s="134">
        <v>365</v>
      </c>
      <c r="F310" s="5"/>
      <c r="G310" s="13" t="s">
        <v>30</v>
      </c>
      <c r="H310" s="169">
        <v>4</v>
      </c>
      <c r="I310" s="38">
        <f t="shared" si="69"/>
        <v>1.0958904109589041E-2</v>
      </c>
      <c r="J310" s="60"/>
      <c r="K310" s="39">
        <f t="shared" si="70"/>
        <v>361</v>
      </c>
      <c r="L310" s="38">
        <f t="shared" si="71"/>
        <v>0.989041095890411</v>
      </c>
    </row>
    <row r="311" spans="1:12">
      <c r="A311" s="134" t="s">
        <v>708</v>
      </c>
      <c r="B311" s="134" t="s">
        <v>728</v>
      </c>
      <c r="C311" s="134" t="s">
        <v>729</v>
      </c>
      <c r="D311" s="134"/>
      <c r="E311" s="134">
        <v>365</v>
      </c>
      <c r="F311" s="5"/>
      <c r="G311" s="13" t="s">
        <v>30</v>
      </c>
      <c r="H311" s="169">
        <v>16</v>
      </c>
      <c r="I311" s="38">
        <f t="shared" si="69"/>
        <v>4.3835616438356165E-2</v>
      </c>
      <c r="J311" s="60"/>
      <c r="K311" s="39">
        <f t="shared" si="70"/>
        <v>349</v>
      </c>
      <c r="L311" s="38">
        <f t="shared" si="71"/>
        <v>0.95616438356164379</v>
      </c>
    </row>
    <row r="312" spans="1:12">
      <c r="A312" s="134" t="s">
        <v>708</v>
      </c>
      <c r="B312" s="134" t="s">
        <v>730</v>
      </c>
      <c r="C312" s="134" t="s">
        <v>731</v>
      </c>
      <c r="D312" s="134"/>
      <c r="E312" s="134">
        <v>365</v>
      </c>
      <c r="F312" s="5"/>
      <c r="G312" s="13" t="s">
        <v>30</v>
      </c>
      <c r="H312" s="169">
        <v>2</v>
      </c>
      <c r="I312" s="38">
        <f t="shared" si="69"/>
        <v>5.4794520547945206E-3</v>
      </c>
      <c r="J312" s="60"/>
      <c r="K312" s="39">
        <f t="shared" si="70"/>
        <v>363</v>
      </c>
      <c r="L312" s="38">
        <f t="shared" si="71"/>
        <v>0.9945205479452055</v>
      </c>
    </row>
    <row r="313" spans="1:12">
      <c r="A313" s="134" t="s">
        <v>708</v>
      </c>
      <c r="B313" s="134" t="s">
        <v>732</v>
      </c>
      <c r="C313" s="134" t="s">
        <v>733</v>
      </c>
      <c r="D313" s="134"/>
      <c r="E313" s="134">
        <v>365</v>
      </c>
      <c r="F313" s="5"/>
      <c r="G313" s="37"/>
      <c r="H313" s="37"/>
      <c r="I313" s="38">
        <f t="shared" si="69"/>
        <v>0</v>
      </c>
      <c r="J313" s="60"/>
      <c r="K313" s="39">
        <f t="shared" si="70"/>
        <v>365</v>
      </c>
      <c r="L313" s="38">
        <f t="shared" si="71"/>
        <v>1</v>
      </c>
    </row>
    <row r="314" spans="1:12">
      <c r="A314" s="134" t="s">
        <v>708</v>
      </c>
      <c r="B314" s="134" t="s">
        <v>734</v>
      </c>
      <c r="C314" s="134" t="s">
        <v>735</v>
      </c>
      <c r="D314" s="134"/>
      <c r="E314" s="134">
        <v>365</v>
      </c>
      <c r="F314" s="5"/>
      <c r="G314" s="13" t="s">
        <v>30</v>
      </c>
      <c r="H314" s="37">
        <v>8</v>
      </c>
      <c r="I314" s="38">
        <f t="shared" si="69"/>
        <v>2.1917808219178082E-2</v>
      </c>
      <c r="J314" s="60"/>
      <c r="K314" s="39">
        <f t="shared" si="70"/>
        <v>357</v>
      </c>
      <c r="L314" s="38">
        <f t="shared" si="71"/>
        <v>0.9780821917808219</v>
      </c>
    </row>
    <row r="315" spans="1:12">
      <c r="A315" s="134" t="s">
        <v>708</v>
      </c>
      <c r="B315" s="134" t="s">
        <v>736</v>
      </c>
      <c r="C315" s="134" t="s">
        <v>737</v>
      </c>
      <c r="D315" s="134"/>
      <c r="E315" s="134">
        <v>365</v>
      </c>
      <c r="F315" s="5"/>
      <c r="G315" s="37"/>
      <c r="H315" s="37"/>
      <c r="I315" s="38">
        <f t="shared" si="69"/>
        <v>0</v>
      </c>
      <c r="J315" s="60"/>
      <c r="K315" s="39">
        <f t="shared" si="70"/>
        <v>365</v>
      </c>
      <c r="L315" s="38">
        <f t="shared" si="71"/>
        <v>1</v>
      </c>
    </row>
    <row r="316" spans="1:12">
      <c r="A316" s="134" t="s">
        <v>708</v>
      </c>
      <c r="B316" s="134" t="s">
        <v>738</v>
      </c>
      <c r="C316" s="134" t="s">
        <v>393</v>
      </c>
      <c r="D316" s="134"/>
      <c r="E316" s="134">
        <v>365</v>
      </c>
      <c r="F316" s="5"/>
      <c r="G316" s="37"/>
      <c r="H316" s="37"/>
      <c r="I316" s="38">
        <f t="shared" si="69"/>
        <v>0</v>
      </c>
      <c r="J316" s="60"/>
      <c r="K316" s="39">
        <f t="shared" si="70"/>
        <v>365</v>
      </c>
      <c r="L316" s="38">
        <f t="shared" si="71"/>
        <v>1</v>
      </c>
    </row>
    <row r="317" spans="1:12">
      <c r="A317" s="135" t="s">
        <v>708</v>
      </c>
      <c r="B317" s="135" t="s">
        <v>739</v>
      </c>
      <c r="C317" s="135" t="s">
        <v>740</v>
      </c>
      <c r="D317" s="135"/>
      <c r="E317" s="135">
        <v>365</v>
      </c>
      <c r="F317" s="61"/>
      <c r="G317" s="40"/>
      <c r="H317" s="40"/>
      <c r="I317" s="41">
        <f t="shared" si="69"/>
        <v>0</v>
      </c>
      <c r="J317" s="62"/>
      <c r="K317" s="42">
        <f t="shared" si="70"/>
        <v>365</v>
      </c>
      <c r="L317" s="41">
        <f t="shared" si="71"/>
        <v>1</v>
      </c>
    </row>
    <row r="318" spans="1:12">
      <c r="A318" s="32"/>
      <c r="B318" s="33">
        <f>COUNTA(B301:B317)</f>
        <v>17</v>
      </c>
      <c r="C318" s="32"/>
      <c r="E318" s="36">
        <f>SUM(E301:E317)</f>
        <v>6205</v>
      </c>
      <c r="F318" s="43"/>
      <c r="G318" s="33">
        <f>COUNTA(G301:G317)</f>
        <v>7</v>
      </c>
      <c r="H318" s="36">
        <f>SUM(H301:H317)</f>
        <v>38</v>
      </c>
      <c r="I318" s="44">
        <f>H318/E318</f>
        <v>6.1240934730056405E-3</v>
      </c>
      <c r="J318" s="139"/>
      <c r="K318" s="50">
        <f>E318-H318</f>
        <v>6167</v>
      </c>
      <c r="L318" s="44">
        <f>K318/E318</f>
        <v>0.99387590652699431</v>
      </c>
    </row>
    <row r="319" spans="1:12" ht="8.25" customHeight="1">
      <c r="A319" s="32"/>
      <c r="B319" s="33"/>
      <c r="C319" s="32"/>
      <c r="E319" s="36"/>
      <c r="F319" s="43"/>
      <c r="G319" s="33"/>
      <c r="H319" s="36"/>
      <c r="I319" s="44"/>
      <c r="J319" s="139"/>
      <c r="K319" s="50"/>
      <c r="L319" s="44"/>
    </row>
    <row r="320" spans="1:12">
      <c r="A320" s="134" t="s">
        <v>741</v>
      </c>
      <c r="B320" s="134" t="s">
        <v>742</v>
      </c>
      <c r="C320" s="134" t="s">
        <v>743</v>
      </c>
      <c r="D320" s="134"/>
      <c r="E320" s="134">
        <v>365</v>
      </c>
      <c r="F320" s="5"/>
      <c r="G320" s="37"/>
      <c r="H320" s="37"/>
      <c r="I320" s="38">
        <f t="shared" ref="I320" si="72">H320/E320</f>
        <v>0</v>
      </c>
      <c r="J320" s="60"/>
      <c r="K320" s="39">
        <f t="shared" ref="K320" si="73">E320-H320</f>
        <v>365</v>
      </c>
      <c r="L320" s="38">
        <f t="shared" ref="L320" si="74">K320/E320</f>
        <v>1</v>
      </c>
    </row>
    <row r="321" spans="1:12">
      <c r="A321" s="134" t="s">
        <v>741</v>
      </c>
      <c r="B321" s="134" t="s">
        <v>744</v>
      </c>
      <c r="C321" s="134" t="s">
        <v>697</v>
      </c>
      <c r="D321" s="134"/>
      <c r="E321" s="134">
        <v>365</v>
      </c>
      <c r="F321" s="5"/>
      <c r="G321" s="13" t="s">
        <v>30</v>
      </c>
      <c r="H321" s="169">
        <v>126</v>
      </c>
      <c r="I321" s="38">
        <f t="shared" ref="I321:I360" si="75">H321/E321</f>
        <v>0.34520547945205482</v>
      </c>
      <c r="J321" s="60"/>
      <c r="K321" s="39">
        <f t="shared" ref="K321:K360" si="76">E321-H321</f>
        <v>239</v>
      </c>
      <c r="L321" s="38">
        <f t="shared" ref="L321:L360" si="77">K321/E321</f>
        <v>0.65479452054794518</v>
      </c>
    </row>
    <row r="322" spans="1:12">
      <c r="A322" s="134" t="s">
        <v>741</v>
      </c>
      <c r="B322" s="134" t="s">
        <v>745</v>
      </c>
      <c r="C322" s="134" t="s">
        <v>746</v>
      </c>
      <c r="D322" s="134"/>
      <c r="E322" s="134">
        <v>365</v>
      </c>
      <c r="F322" s="5"/>
      <c r="G322" s="13" t="s">
        <v>30</v>
      </c>
      <c r="H322" s="169">
        <v>29</v>
      </c>
      <c r="I322" s="38">
        <f t="shared" si="75"/>
        <v>7.9452054794520555E-2</v>
      </c>
      <c r="J322" s="60"/>
      <c r="K322" s="39">
        <f t="shared" si="76"/>
        <v>336</v>
      </c>
      <c r="L322" s="38">
        <f t="shared" si="77"/>
        <v>0.92054794520547945</v>
      </c>
    </row>
    <row r="323" spans="1:12">
      <c r="A323" s="134" t="s">
        <v>741</v>
      </c>
      <c r="B323" s="134" t="s">
        <v>747</v>
      </c>
      <c r="C323" s="134" t="s">
        <v>748</v>
      </c>
      <c r="D323" s="134"/>
      <c r="E323" s="134">
        <v>365</v>
      </c>
      <c r="F323" s="5"/>
      <c r="G323" s="37"/>
      <c r="H323" s="37"/>
      <c r="I323" s="38">
        <f t="shared" si="75"/>
        <v>0</v>
      </c>
      <c r="J323" s="60"/>
      <c r="K323" s="39">
        <f t="shared" si="76"/>
        <v>365</v>
      </c>
      <c r="L323" s="38">
        <f t="shared" si="77"/>
        <v>1</v>
      </c>
    </row>
    <row r="324" spans="1:12">
      <c r="A324" s="134" t="s">
        <v>741</v>
      </c>
      <c r="B324" s="134" t="s">
        <v>749</v>
      </c>
      <c r="C324" s="134" t="s">
        <v>750</v>
      </c>
      <c r="D324" s="134"/>
      <c r="E324" s="134">
        <v>365</v>
      </c>
      <c r="F324" s="5"/>
      <c r="G324" s="37"/>
      <c r="H324" s="37"/>
      <c r="I324" s="38">
        <f t="shared" si="75"/>
        <v>0</v>
      </c>
      <c r="J324" s="60"/>
      <c r="K324" s="39">
        <f t="shared" si="76"/>
        <v>365</v>
      </c>
      <c r="L324" s="38">
        <f t="shared" si="77"/>
        <v>1</v>
      </c>
    </row>
    <row r="325" spans="1:12">
      <c r="A325" s="134" t="s">
        <v>741</v>
      </c>
      <c r="B325" s="134" t="s">
        <v>751</v>
      </c>
      <c r="C325" s="134" t="s">
        <v>752</v>
      </c>
      <c r="D325" s="134"/>
      <c r="E325" s="134">
        <v>365</v>
      </c>
      <c r="F325" s="5"/>
      <c r="G325" s="13" t="s">
        <v>30</v>
      </c>
      <c r="H325" s="169">
        <v>15</v>
      </c>
      <c r="I325" s="38">
        <f t="shared" si="75"/>
        <v>4.1095890410958902E-2</v>
      </c>
      <c r="J325" s="60"/>
      <c r="K325" s="39">
        <f t="shared" si="76"/>
        <v>350</v>
      </c>
      <c r="L325" s="38">
        <f t="shared" si="77"/>
        <v>0.95890410958904104</v>
      </c>
    </row>
    <row r="326" spans="1:12">
      <c r="A326" s="134" t="s">
        <v>741</v>
      </c>
      <c r="B326" s="134" t="s">
        <v>753</v>
      </c>
      <c r="C326" s="134" t="s">
        <v>754</v>
      </c>
      <c r="D326" s="134"/>
      <c r="E326" s="134">
        <v>365</v>
      </c>
      <c r="F326" s="5"/>
      <c r="G326" s="37"/>
      <c r="H326" s="37"/>
      <c r="I326" s="38">
        <f t="shared" si="75"/>
        <v>0</v>
      </c>
      <c r="J326" s="60"/>
      <c r="K326" s="39">
        <f t="shared" si="76"/>
        <v>365</v>
      </c>
      <c r="L326" s="38">
        <f t="shared" si="77"/>
        <v>1</v>
      </c>
    </row>
    <row r="327" spans="1:12">
      <c r="A327" s="134" t="s">
        <v>741</v>
      </c>
      <c r="B327" s="134" t="s">
        <v>755</v>
      </c>
      <c r="C327" s="134" t="s">
        <v>756</v>
      </c>
      <c r="D327" s="134"/>
      <c r="E327" s="134">
        <v>365</v>
      </c>
      <c r="F327" s="5"/>
      <c r="G327" s="37"/>
      <c r="H327" s="37"/>
      <c r="I327" s="38">
        <f t="shared" si="75"/>
        <v>0</v>
      </c>
      <c r="J327" s="60"/>
      <c r="K327" s="39">
        <f t="shared" si="76"/>
        <v>365</v>
      </c>
      <c r="L327" s="38">
        <f t="shared" si="77"/>
        <v>1</v>
      </c>
    </row>
    <row r="328" spans="1:12">
      <c r="A328" s="134" t="s">
        <v>741</v>
      </c>
      <c r="B328" s="134" t="s">
        <v>757</v>
      </c>
      <c r="C328" s="134" t="s">
        <v>758</v>
      </c>
      <c r="D328" s="134"/>
      <c r="E328" s="134">
        <v>365</v>
      </c>
      <c r="F328" s="5"/>
      <c r="G328" s="13" t="s">
        <v>30</v>
      </c>
      <c r="H328" s="169">
        <v>61</v>
      </c>
      <c r="I328" s="38">
        <f t="shared" si="75"/>
        <v>0.16712328767123288</v>
      </c>
      <c r="J328" s="60"/>
      <c r="K328" s="39">
        <f t="shared" si="76"/>
        <v>304</v>
      </c>
      <c r="L328" s="38">
        <f t="shared" si="77"/>
        <v>0.83287671232876714</v>
      </c>
    </row>
    <row r="329" spans="1:12">
      <c r="A329" s="134" t="s">
        <v>741</v>
      </c>
      <c r="B329" s="134" t="s">
        <v>759</v>
      </c>
      <c r="C329" s="134" t="s">
        <v>760</v>
      </c>
      <c r="D329" s="134"/>
      <c r="E329" s="134">
        <v>365</v>
      </c>
      <c r="F329" s="5"/>
      <c r="G329" s="13" t="s">
        <v>30</v>
      </c>
      <c r="H329" s="169">
        <v>15</v>
      </c>
      <c r="I329" s="38">
        <f t="shared" si="75"/>
        <v>4.1095890410958902E-2</v>
      </c>
      <c r="J329" s="60"/>
      <c r="K329" s="39">
        <f t="shared" si="76"/>
        <v>350</v>
      </c>
      <c r="L329" s="38">
        <f t="shared" si="77"/>
        <v>0.95890410958904104</v>
      </c>
    </row>
    <row r="330" spans="1:12">
      <c r="A330" s="134" t="s">
        <v>741</v>
      </c>
      <c r="B330" s="134" t="s">
        <v>761</v>
      </c>
      <c r="C330" s="134" t="s">
        <v>762</v>
      </c>
      <c r="D330" s="134"/>
      <c r="E330" s="134">
        <v>365</v>
      </c>
      <c r="F330" s="5"/>
      <c r="G330" s="37"/>
      <c r="H330" s="37"/>
      <c r="I330" s="38">
        <f t="shared" si="75"/>
        <v>0</v>
      </c>
      <c r="J330" s="60"/>
      <c r="K330" s="39">
        <f t="shared" si="76"/>
        <v>365</v>
      </c>
      <c r="L330" s="38">
        <f t="shared" si="77"/>
        <v>1</v>
      </c>
    </row>
    <row r="331" spans="1:12">
      <c r="A331" s="134" t="s">
        <v>741</v>
      </c>
      <c r="B331" s="134" t="s">
        <v>763</v>
      </c>
      <c r="C331" s="134" t="s">
        <v>764</v>
      </c>
      <c r="D331" s="134"/>
      <c r="E331" s="134">
        <v>365</v>
      </c>
      <c r="F331" s="5"/>
      <c r="G331" s="37"/>
      <c r="H331" s="37"/>
      <c r="I331" s="38">
        <f t="shared" si="75"/>
        <v>0</v>
      </c>
      <c r="J331" s="60"/>
      <c r="K331" s="39">
        <f t="shared" si="76"/>
        <v>365</v>
      </c>
      <c r="L331" s="38">
        <f t="shared" si="77"/>
        <v>1</v>
      </c>
    </row>
    <row r="332" spans="1:12">
      <c r="A332" s="134" t="s">
        <v>741</v>
      </c>
      <c r="B332" s="134" t="s">
        <v>765</v>
      </c>
      <c r="C332" s="134" t="s">
        <v>766</v>
      </c>
      <c r="D332" s="134"/>
      <c r="E332" s="134">
        <v>365</v>
      </c>
      <c r="F332" s="5"/>
      <c r="G332" s="13" t="s">
        <v>30</v>
      </c>
      <c r="H332" s="169">
        <v>109</v>
      </c>
      <c r="I332" s="38">
        <f t="shared" si="75"/>
        <v>0.29863013698630136</v>
      </c>
      <c r="J332" s="60"/>
      <c r="K332" s="39">
        <f t="shared" si="76"/>
        <v>256</v>
      </c>
      <c r="L332" s="38">
        <f t="shared" si="77"/>
        <v>0.70136986301369864</v>
      </c>
    </row>
    <row r="333" spans="1:12">
      <c r="A333" s="134" t="s">
        <v>741</v>
      </c>
      <c r="B333" s="134" t="s">
        <v>767</v>
      </c>
      <c r="C333" s="134" t="s">
        <v>768</v>
      </c>
      <c r="D333" s="134"/>
      <c r="E333" s="134">
        <v>365</v>
      </c>
      <c r="F333" s="5"/>
      <c r="G333" s="37"/>
      <c r="H333" s="37"/>
      <c r="I333" s="38">
        <f t="shared" si="75"/>
        <v>0</v>
      </c>
      <c r="J333" s="60"/>
      <c r="K333" s="39">
        <f t="shared" si="76"/>
        <v>365</v>
      </c>
      <c r="L333" s="38">
        <f t="shared" si="77"/>
        <v>1</v>
      </c>
    </row>
    <row r="334" spans="1:12">
      <c r="A334" s="134" t="s">
        <v>741</v>
      </c>
      <c r="B334" s="134" t="s">
        <v>769</v>
      </c>
      <c r="C334" s="134" t="s">
        <v>770</v>
      </c>
      <c r="D334" s="134"/>
      <c r="E334" s="134">
        <v>365</v>
      </c>
      <c r="F334" s="5"/>
      <c r="G334" s="37"/>
      <c r="H334" s="37"/>
      <c r="I334" s="38">
        <f t="shared" si="75"/>
        <v>0</v>
      </c>
      <c r="J334" s="60"/>
      <c r="K334" s="39">
        <f t="shared" si="76"/>
        <v>365</v>
      </c>
      <c r="L334" s="38">
        <f t="shared" si="77"/>
        <v>1</v>
      </c>
    </row>
    <row r="335" spans="1:12">
      <c r="A335" s="134" t="s">
        <v>741</v>
      </c>
      <c r="B335" s="134" t="s">
        <v>771</v>
      </c>
      <c r="C335" s="134" t="s">
        <v>772</v>
      </c>
      <c r="D335" s="134"/>
      <c r="E335" s="134">
        <v>365</v>
      </c>
      <c r="F335" s="5"/>
      <c r="G335" s="37"/>
      <c r="H335" s="37"/>
      <c r="I335" s="38">
        <f t="shared" si="75"/>
        <v>0</v>
      </c>
      <c r="J335" s="60"/>
      <c r="K335" s="39">
        <f t="shared" si="76"/>
        <v>365</v>
      </c>
      <c r="L335" s="38">
        <f t="shared" si="77"/>
        <v>1</v>
      </c>
    </row>
    <row r="336" spans="1:12">
      <c r="A336" s="134" t="s">
        <v>741</v>
      </c>
      <c r="B336" s="134" t="s">
        <v>773</v>
      </c>
      <c r="C336" s="134" t="s">
        <v>774</v>
      </c>
      <c r="D336" s="134"/>
      <c r="E336" s="134">
        <v>365</v>
      </c>
      <c r="F336" s="5"/>
      <c r="G336" s="37"/>
      <c r="H336" s="37"/>
      <c r="I336" s="38">
        <f t="shared" si="75"/>
        <v>0</v>
      </c>
      <c r="J336" s="60"/>
      <c r="K336" s="39">
        <f t="shared" si="76"/>
        <v>365</v>
      </c>
      <c r="L336" s="38">
        <f t="shared" si="77"/>
        <v>1</v>
      </c>
    </row>
    <row r="337" spans="1:12">
      <c r="A337" s="134" t="s">
        <v>741</v>
      </c>
      <c r="B337" s="134" t="s">
        <v>775</v>
      </c>
      <c r="C337" s="134" t="s">
        <v>776</v>
      </c>
      <c r="D337" s="134"/>
      <c r="E337" s="134">
        <v>365</v>
      </c>
      <c r="F337" s="5"/>
      <c r="G337" s="13" t="s">
        <v>30</v>
      </c>
      <c r="H337" s="169">
        <v>8</v>
      </c>
      <c r="I337" s="38">
        <f t="shared" si="75"/>
        <v>2.1917808219178082E-2</v>
      </c>
      <c r="J337" s="60"/>
      <c r="K337" s="39">
        <f t="shared" si="76"/>
        <v>357</v>
      </c>
      <c r="L337" s="38">
        <f t="shared" si="77"/>
        <v>0.9780821917808219</v>
      </c>
    </row>
    <row r="338" spans="1:12">
      <c r="A338" s="134" t="s">
        <v>741</v>
      </c>
      <c r="B338" s="134" t="s">
        <v>777</v>
      </c>
      <c r="C338" s="134" t="s">
        <v>778</v>
      </c>
      <c r="D338" s="134"/>
      <c r="E338" s="134">
        <v>365</v>
      </c>
      <c r="F338" s="5"/>
      <c r="G338" s="37"/>
      <c r="H338" s="37"/>
      <c r="I338" s="38">
        <f t="shared" si="75"/>
        <v>0</v>
      </c>
      <c r="J338" s="60"/>
      <c r="K338" s="39">
        <f t="shared" si="76"/>
        <v>365</v>
      </c>
      <c r="L338" s="38">
        <f t="shared" si="77"/>
        <v>1</v>
      </c>
    </row>
    <row r="339" spans="1:12">
      <c r="A339" s="134" t="s">
        <v>741</v>
      </c>
      <c r="B339" s="134" t="s">
        <v>779</v>
      </c>
      <c r="C339" s="134" t="s">
        <v>780</v>
      </c>
      <c r="D339" s="134"/>
      <c r="E339" s="134">
        <v>365</v>
      </c>
      <c r="F339" s="5"/>
      <c r="G339" s="37"/>
      <c r="H339" s="37"/>
      <c r="I339" s="38">
        <f t="shared" si="75"/>
        <v>0</v>
      </c>
      <c r="J339" s="60"/>
      <c r="K339" s="39">
        <f t="shared" si="76"/>
        <v>365</v>
      </c>
      <c r="L339" s="38">
        <f t="shared" si="77"/>
        <v>1</v>
      </c>
    </row>
    <row r="340" spans="1:12">
      <c r="A340" s="134" t="s">
        <v>741</v>
      </c>
      <c r="B340" s="134" t="s">
        <v>781</v>
      </c>
      <c r="C340" s="134" t="s">
        <v>782</v>
      </c>
      <c r="D340" s="134"/>
      <c r="E340" s="134">
        <v>365</v>
      </c>
      <c r="F340" s="5"/>
      <c r="G340" s="13" t="s">
        <v>30</v>
      </c>
      <c r="H340" s="169">
        <v>39</v>
      </c>
      <c r="I340" s="38">
        <f t="shared" si="75"/>
        <v>0.10684931506849316</v>
      </c>
      <c r="J340" s="60"/>
      <c r="K340" s="39">
        <f t="shared" si="76"/>
        <v>326</v>
      </c>
      <c r="L340" s="38">
        <f t="shared" si="77"/>
        <v>0.89315068493150684</v>
      </c>
    </row>
    <row r="341" spans="1:12">
      <c r="A341" s="134" t="s">
        <v>741</v>
      </c>
      <c r="B341" s="134" t="s">
        <v>783</v>
      </c>
      <c r="C341" s="134" t="s">
        <v>180</v>
      </c>
      <c r="D341" s="134"/>
      <c r="E341" s="134">
        <v>365</v>
      </c>
      <c r="F341" s="5"/>
      <c r="G341" s="37"/>
      <c r="H341" s="37"/>
      <c r="I341" s="38">
        <f t="shared" si="75"/>
        <v>0</v>
      </c>
      <c r="J341" s="60"/>
      <c r="K341" s="39">
        <f t="shared" si="76"/>
        <v>365</v>
      </c>
      <c r="L341" s="38">
        <f t="shared" si="77"/>
        <v>1</v>
      </c>
    </row>
    <row r="342" spans="1:12">
      <c r="A342" s="134" t="s">
        <v>741</v>
      </c>
      <c r="B342" s="134" t="s">
        <v>784</v>
      </c>
      <c r="C342" s="134" t="s">
        <v>785</v>
      </c>
      <c r="D342" s="134"/>
      <c r="E342" s="134">
        <v>365</v>
      </c>
      <c r="F342" s="5"/>
      <c r="G342" s="13" t="s">
        <v>30</v>
      </c>
      <c r="H342" s="169">
        <v>30</v>
      </c>
      <c r="I342" s="38">
        <f t="shared" si="75"/>
        <v>8.2191780821917804E-2</v>
      </c>
      <c r="J342" s="60"/>
      <c r="K342" s="39">
        <f t="shared" si="76"/>
        <v>335</v>
      </c>
      <c r="L342" s="38">
        <f t="shared" si="77"/>
        <v>0.9178082191780822</v>
      </c>
    </row>
    <row r="343" spans="1:12">
      <c r="A343" s="134" t="s">
        <v>741</v>
      </c>
      <c r="B343" s="134" t="s">
        <v>786</v>
      </c>
      <c r="C343" s="134" t="s">
        <v>787</v>
      </c>
      <c r="D343" s="134"/>
      <c r="E343" s="134">
        <v>365</v>
      </c>
      <c r="F343" s="5"/>
      <c r="G343" s="37"/>
      <c r="H343" s="37"/>
      <c r="I343" s="38">
        <f t="shared" si="75"/>
        <v>0</v>
      </c>
      <c r="J343" s="60"/>
      <c r="K343" s="39">
        <f t="shared" si="76"/>
        <v>365</v>
      </c>
      <c r="L343" s="38">
        <f t="shared" si="77"/>
        <v>1</v>
      </c>
    </row>
    <row r="344" spans="1:12">
      <c r="A344" s="134" t="s">
        <v>741</v>
      </c>
      <c r="B344" s="134" t="s">
        <v>788</v>
      </c>
      <c r="C344" s="134" t="s">
        <v>789</v>
      </c>
      <c r="D344" s="134"/>
      <c r="E344" s="134">
        <v>365</v>
      </c>
      <c r="F344" s="5"/>
      <c r="G344" s="13" t="s">
        <v>30</v>
      </c>
      <c r="H344" s="169">
        <v>156</v>
      </c>
      <c r="I344" s="38">
        <f t="shared" si="75"/>
        <v>0.42739726027397262</v>
      </c>
      <c r="J344" s="60"/>
      <c r="K344" s="39">
        <f t="shared" si="76"/>
        <v>209</v>
      </c>
      <c r="L344" s="38">
        <f t="shared" si="77"/>
        <v>0.57260273972602738</v>
      </c>
    </row>
    <row r="345" spans="1:12">
      <c r="A345" s="134" t="s">
        <v>741</v>
      </c>
      <c r="B345" s="134" t="s">
        <v>790</v>
      </c>
      <c r="C345" s="134" t="s">
        <v>791</v>
      </c>
      <c r="D345" s="134"/>
      <c r="E345" s="134">
        <v>365</v>
      </c>
      <c r="F345" s="5"/>
      <c r="G345" s="37"/>
      <c r="H345" s="37"/>
      <c r="I345" s="38">
        <f t="shared" si="75"/>
        <v>0</v>
      </c>
      <c r="J345" s="60"/>
      <c r="K345" s="39">
        <f t="shared" si="76"/>
        <v>365</v>
      </c>
      <c r="L345" s="38">
        <f t="shared" si="77"/>
        <v>1</v>
      </c>
    </row>
    <row r="346" spans="1:12">
      <c r="A346" s="134" t="s">
        <v>741</v>
      </c>
      <c r="B346" s="134" t="s">
        <v>792</v>
      </c>
      <c r="C346" s="134" t="s">
        <v>793</v>
      </c>
      <c r="D346" s="134"/>
      <c r="E346" s="134">
        <v>365</v>
      </c>
      <c r="F346" s="5"/>
      <c r="G346" s="37"/>
      <c r="H346" s="37"/>
      <c r="I346" s="38">
        <f t="shared" si="75"/>
        <v>0</v>
      </c>
      <c r="J346" s="60"/>
      <c r="K346" s="39">
        <f t="shared" si="76"/>
        <v>365</v>
      </c>
      <c r="L346" s="38">
        <f t="shared" si="77"/>
        <v>1</v>
      </c>
    </row>
    <row r="347" spans="1:12">
      <c r="A347" s="134" t="s">
        <v>741</v>
      </c>
      <c r="B347" s="134" t="s">
        <v>794</v>
      </c>
      <c r="C347" s="134" t="s">
        <v>795</v>
      </c>
      <c r="D347" s="134"/>
      <c r="E347" s="134">
        <v>365</v>
      </c>
      <c r="F347" s="5"/>
      <c r="G347" s="37"/>
      <c r="H347" s="37"/>
      <c r="I347" s="38">
        <f t="shared" si="75"/>
        <v>0</v>
      </c>
      <c r="J347" s="60"/>
      <c r="K347" s="39">
        <f t="shared" si="76"/>
        <v>365</v>
      </c>
      <c r="L347" s="38">
        <f t="shared" si="77"/>
        <v>1</v>
      </c>
    </row>
    <row r="348" spans="1:12">
      <c r="A348" s="134" t="s">
        <v>741</v>
      </c>
      <c r="B348" s="134" t="s">
        <v>796</v>
      </c>
      <c r="C348" s="134" t="s">
        <v>797</v>
      </c>
      <c r="D348" s="134"/>
      <c r="E348" s="134">
        <v>365</v>
      </c>
      <c r="F348" s="5"/>
      <c r="G348" s="37"/>
      <c r="H348" s="37"/>
      <c r="I348" s="38">
        <f t="shared" si="75"/>
        <v>0</v>
      </c>
      <c r="J348" s="60"/>
      <c r="K348" s="39">
        <f t="shared" si="76"/>
        <v>365</v>
      </c>
      <c r="L348" s="38">
        <f t="shared" si="77"/>
        <v>1</v>
      </c>
    </row>
    <row r="349" spans="1:12">
      <c r="A349" s="134" t="s">
        <v>741</v>
      </c>
      <c r="B349" s="134" t="s">
        <v>798</v>
      </c>
      <c r="C349" s="134" t="s">
        <v>318</v>
      </c>
      <c r="D349" s="134"/>
      <c r="E349" s="134">
        <v>365</v>
      </c>
      <c r="F349" s="5"/>
      <c r="G349" s="37"/>
      <c r="H349" s="37"/>
      <c r="I349" s="38">
        <f t="shared" si="75"/>
        <v>0</v>
      </c>
      <c r="J349" s="60"/>
      <c r="K349" s="39">
        <f t="shared" si="76"/>
        <v>365</v>
      </c>
      <c r="L349" s="38">
        <f t="shared" si="77"/>
        <v>1</v>
      </c>
    </row>
    <row r="350" spans="1:12">
      <c r="A350" s="134" t="s">
        <v>741</v>
      </c>
      <c r="B350" s="134" t="s">
        <v>799</v>
      </c>
      <c r="C350" s="134" t="s">
        <v>800</v>
      </c>
      <c r="D350" s="134"/>
      <c r="E350" s="134">
        <v>365</v>
      </c>
      <c r="F350" s="5"/>
      <c r="G350" s="13" t="s">
        <v>30</v>
      </c>
      <c r="H350" s="169">
        <v>19</v>
      </c>
      <c r="I350" s="38">
        <f t="shared" si="75"/>
        <v>5.2054794520547946E-2</v>
      </c>
      <c r="J350" s="60"/>
      <c r="K350" s="39">
        <f t="shared" si="76"/>
        <v>346</v>
      </c>
      <c r="L350" s="38">
        <f t="shared" si="77"/>
        <v>0.94794520547945205</v>
      </c>
    </row>
    <row r="351" spans="1:12">
      <c r="A351" s="134" t="s">
        <v>741</v>
      </c>
      <c r="B351" s="134" t="s">
        <v>801</v>
      </c>
      <c r="C351" s="134" t="s">
        <v>802</v>
      </c>
      <c r="D351" s="134"/>
      <c r="E351" s="134">
        <v>365</v>
      </c>
      <c r="F351" s="5"/>
      <c r="G351" s="13" t="s">
        <v>30</v>
      </c>
      <c r="H351" s="169">
        <v>23</v>
      </c>
      <c r="I351" s="38">
        <f t="shared" si="75"/>
        <v>6.3013698630136991E-2</v>
      </c>
      <c r="J351" s="60"/>
      <c r="K351" s="39">
        <f t="shared" si="76"/>
        <v>342</v>
      </c>
      <c r="L351" s="38">
        <f t="shared" si="77"/>
        <v>0.93698630136986305</v>
      </c>
    </row>
    <row r="352" spans="1:12">
      <c r="A352" s="134" t="s">
        <v>741</v>
      </c>
      <c r="B352" s="134" t="s">
        <v>803</v>
      </c>
      <c r="C352" s="134" t="s">
        <v>804</v>
      </c>
      <c r="D352" s="134"/>
      <c r="E352" s="134">
        <v>365</v>
      </c>
      <c r="F352" s="5"/>
      <c r="G352" s="37"/>
      <c r="H352" s="37"/>
      <c r="I352" s="38">
        <f t="shared" si="75"/>
        <v>0</v>
      </c>
      <c r="J352" s="60"/>
      <c r="K352" s="39">
        <f t="shared" si="76"/>
        <v>365</v>
      </c>
      <c r="L352" s="38">
        <f t="shared" si="77"/>
        <v>1</v>
      </c>
    </row>
    <row r="353" spans="1:12">
      <c r="A353" s="134" t="s">
        <v>741</v>
      </c>
      <c r="B353" s="134" t="s">
        <v>805</v>
      </c>
      <c r="C353" s="134" t="s">
        <v>806</v>
      </c>
      <c r="D353" s="134"/>
      <c r="E353" s="134">
        <v>365</v>
      </c>
      <c r="F353" s="5"/>
      <c r="G353" s="13" t="s">
        <v>30</v>
      </c>
      <c r="H353" s="169">
        <v>8</v>
      </c>
      <c r="I353" s="38">
        <f t="shared" si="75"/>
        <v>2.1917808219178082E-2</v>
      </c>
      <c r="J353" s="60"/>
      <c r="K353" s="39">
        <f t="shared" si="76"/>
        <v>357</v>
      </c>
      <c r="L353" s="38">
        <f t="shared" si="77"/>
        <v>0.9780821917808219</v>
      </c>
    </row>
    <row r="354" spans="1:12">
      <c r="A354" s="134" t="s">
        <v>741</v>
      </c>
      <c r="B354" s="134" t="s">
        <v>807</v>
      </c>
      <c r="C354" s="134" t="s">
        <v>808</v>
      </c>
      <c r="D354" s="134"/>
      <c r="E354" s="134">
        <v>365</v>
      </c>
      <c r="F354" s="5"/>
      <c r="G354" s="37"/>
      <c r="H354" s="37"/>
      <c r="I354" s="38">
        <f t="shared" si="75"/>
        <v>0</v>
      </c>
      <c r="J354" s="60"/>
      <c r="K354" s="39">
        <f t="shared" si="76"/>
        <v>365</v>
      </c>
      <c r="L354" s="38">
        <f t="shared" si="77"/>
        <v>1</v>
      </c>
    </row>
    <row r="355" spans="1:12">
      <c r="A355" s="134" t="s">
        <v>741</v>
      </c>
      <c r="B355" s="134" t="s">
        <v>809</v>
      </c>
      <c r="C355" s="134" t="s">
        <v>810</v>
      </c>
      <c r="D355" s="134"/>
      <c r="E355" s="134">
        <v>365</v>
      </c>
      <c r="F355" s="5"/>
      <c r="G355" s="37"/>
      <c r="H355" s="37"/>
      <c r="I355" s="38">
        <f t="shared" si="75"/>
        <v>0</v>
      </c>
      <c r="J355" s="60"/>
      <c r="K355" s="39">
        <f t="shared" si="76"/>
        <v>365</v>
      </c>
      <c r="L355" s="38">
        <f t="shared" si="77"/>
        <v>1</v>
      </c>
    </row>
    <row r="356" spans="1:12">
      <c r="A356" s="134" t="s">
        <v>741</v>
      </c>
      <c r="B356" s="134" t="s">
        <v>811</v>
      </c>
      <c r="C356" s="134" t="s">
        <v>812</v>
      </c>
      <c r="D356" s="134"/>
      <c r="E356" s="134">
        <v>365</v>
      </c>
      <c r="F356" s="5"/>
      <c r="G356" s="13" t="s">
        <v>30</v>
      </c>
      <c r="H356" s="169">
        <v>10</v>
      </c>
      <c r="I356" s="38">
        <f t="shared" si="75"/>
        <v>2.7397260273972601E-2</v>
      </c>
      <c r="J356" s="60"/>
      <c r="K356" s="39">
        <f t="shared" si="76"/>
        <v>355</v>
      </c>
      <c r="L356" s="38">
        <f t="shared" si="77"/>
        <v>0.9726027397260274</v>
      </c>
    </row>
    <row r="357" spans="1:12">
      <c r="A357" s="134" t="s">
        <v>741</v>
      </c>
      <c r="B357" s="134" t="s">
        <v>813</v>
      </c>
      <c r="C357" s="134" t="s">
        <v>814</v>
      </c>
      <c r="D357" s="134"/>
      <c r="E357" s="134">
        <v>365</v>
      </c>
      <c r="F357" s="5"/>
      <c r="G357" s="37"/>
      <c r="H357" s="37"/>
      <c r="I357" s="38">
        <f t="shared" si="75"/>
        <v>0</v>
      </c>
      <c r="J357" s="60"/>
      <c r="K357" s="39">
        <f t="shared" si="76"/>
        <v>365</v>
      </c>
      <c r="L357" s="38">
        <f t="shared" si="77"/>
        <v>1</v>
      </c>
    </row>
    <row r="358" spans="1:12">
      <c r="A358" s="134" t="s">
        <v>741</v>
      </c>
      <c r="B358" s="134" t="s">
        <v>815</v>
      </c>
      <c r="C358" s="134" t="s">
        <v>816</v>
      </c>
      <c r="D358" s="134"/>
      <c r="E358" s="134">
        <v>365</v>
      </c>
      <c r="F358" s="5"/>
      <c r="G358" s="37"/>
      <c r="H358" s="37"/>
      <c r="I358" s="38">
        <f t="shared" si="75"/>
        <v>0</v>
      </c>
      <c r="J358" s="60"/>
      <c r="K358" s="39">
        <f t="shared" si="76"/>
        <v>365</v>
      </c>
      <c r="L358" s="38">
        <f t="shared" si="77"/>
        <v>1</v>
      </c>
    </row>
    <row r="359" spans="1:12">
      <c r="A359" s="134" t="s">
        <v>741</v>
      </c>
      <c r="B359" s="134" t="s">
        <v>817</v>
      </c>
      <c r="C359" s="134" t="s">
        <v>818</v>
      </c>
      <c r="D359" s="134"/>
      <c r="E359" s="134">
        <v>365</v>
      </c>
      <c r="F359" s="5"/>
      <c r="G359" s="37"/>
      <c r="H359" s="37"/>
      <c r="I359" s="38">
        <f t="shared" si="75"/>
        <v>0</v>
      </c>
      <c r="J359" s="60"/>
      <c r="K359" s="39">
        <f t="shared" si="76"/>
        <v>365</v>
      </c>
      <c r="L359" s="38">
        <f t="shared" si="77"/>
        <v>1</v>
      </c>
    </row>
    <row r="360" spans="1:12">
      <c r="A360" s="135" t="s">
        <v>741</v>
      </c>
      <c r="B360" s="135" t="s">
        <v>819</v>
      </c>
      <c r="C360" s="135" t="s">
        <v>820</v>
      </c>
      <c r="D360" s="135"/>
      <c r="E360" s="135">
        <v>365</v>
      </c>
      <c r="F360" s="61"/>
      <c r="G360" s="63" t="s">
        <v>30</v>
      </c>
      <c r="H360" s="40">
        <v>31</v>
      </c>
      <c r="I360" s="41">
        <f t="shared" si="75"/>
        <v>8.4931506849315067E-2</v>
      </c>
      <c r="J360" s="62"/>
      <c r="K360" s="42">
        <f t="shared" si="76"/>
        <v>334</v>
      </c>
      <c r="L360" s="41">
        <f t="shared" si="77"/>
        <v>0.91506849315068495</v>
      </c>
    </row>
    <row r="361" spans="1:12">
      <c r="A361" s="32"/>
      <c r="B361" s="33">
        <f>COUNTA(B320:B360)</f>
        <v>41</v>
      </c>
      <c r="C361" s="32"/>
      <c r="E361" s="36">
        <f>SUM(E320:E360)</f>
        <v>14965</v>
      </c>
      <c r="F361" s="43"/>
      <c r="G361" s="33">
        <f>COUNTA(G320:G360)</f>
        <v>15</v>
      </c>
      <c r="H361" s="36">
        <f>SUM(H320:H360)</f>
        <v>679</v>
      </c>
      <c r="I361" s="44">
        <f>H361/E361</f>
        <v>4.5372535917139994E-2</v>
      </c>
      <c r="J361" s="139"/>
      <c r="K361" s="50">
        <f>E361-H361</f>
        <v>14286</v>
      </c>
      <c r="L361" s="44">
        <f>K361/E361</f>
        <v>0.95462746408286003</v>
      </c>
    </row>
    <row r="362" spans="1:12" ht="8.25" customHeight="1">
      <c r="A362" s="32"/>
      <c r="B362" s="33"/>
      <c r="C362" s="32"/>
      <c r="E362" s="36"/>
      <c r="F362" s="43"/>
      <c r="G362" s="33"/>
      <c r="H362" s="36"/>
      <c r="I362" s="44"/>
      <c r="J362" s="139"/>
      <c r="K362" s="50"/>
      <c r="L362" s="44"/>
    </row>
    <row r="363" spans="1:12">
      <c r="A363" s="134" t="s">
        <v>821</v>
      </c>
      <c r="B363" s="134" t="s">
        <v>822</v>
      </c>
      <c r="C363" s="134" t="s">
        <v>823</v>
      </c>
      <c r="D363" s="134"/>
      <c r="E363" s="134">
        <v>365</v>
      </c>
      <c r="F363" s="5"/>
      <c r="G363" s="37"/>
      <c r="H363" s="37"/>
      <c r="I363" s="38">
        <f t="shared" ref="I363" si="78">H363/E363</f>
        <v>0</v>
      </c>
      <c r="J363" s="60"/>
      <c r="K363" s="39">
        <f t="shared" ref="K363" si="79">E363-H363</f>
        <v>365</v>
      </c>
      <c r="L363" s="38">
        <f t="shared" ref="L363" si="80">K363/E363</f>
        <v>1</v>
      </c>
    </row>
    <row r="364" spans="1:12">
      <c r="A364" s="134" t="s">
        <v>821</v>
      </c>
      <c r="B364" s="134" t="s">
        <v>824</v>
      </c>
      <c r="C364" s="134" t="s">
        <v>825</v>
      </c>
      <c r="D364" s="134"/>
      <c r="E364" s="134">
        <v>365</v>
      </c>
      <c r="F364" s="5"/>
      <c r="G364" s="13" t="s">
        <v>30</v>
      </c>
      <c r="H364" s="169">
        <v>120</v>
      </c>
      <c r="I364" s="38">
        <f t="shared" ref="I364:I396" si="81">H364/E364</f>
        <v>0.32876712328767121</v>
      </c>
      <c r="J364" s="60"/>
      <c r="K364" s="39">
        <f t="shared" ref="K364:K396" si="82">E364-H364</f>
        <v>245</v>
      </c>
      <c r="L364" s="38">
        <f t="shared" ref="L364:L396" si="83">K364/E364</f>
        <v>0.67123287671232879</v>
      </c>
    </row>
    <row r="365" spans="1:12">
      <c r="A365" s="134" t="s">
        <v>821</v>
      </c>
      <c r="B365" s="134" t="s">
        <v>826</v>
      </c>
      <c r="C365" s="134" t="s">
        <v>827</v>
      </c>
      <c r="D365" s="134"/>
      <c r="E365" s="134">
        <v>365</v>
      </c>
      <c r="F365" s="5"/>
      <c r="G365" s="37"/>
      <c r="H365" s="37"/>
      <c r="I365" s="38">
        <f t="shared" si="81"/>
        <v>0</v>
      </c>
      <c r="J365" s="60"/>
      <c r="K365" s="39">
        <f t="shared" si="82"/>
        <v>365</v>
      </c>
      <c r="L365" s="38">
        <f t="shared" si="83"/>
        <v>1</v>
      </c>
    </row>
    <row r="366" spans="1:12">
      <c r="A366" s="134" t="s">
        <v>821</v>
      </c>
      <c r="B366" s="134" t="s">
        <v>828</v>
      </c>
      <c r="C366" s="134" t="s">
        <v>829</v>
      </c>
      <c r="D366" s="134"/>
      <c r="E366" s="134">
        <v>365</v>
      </c>
      <c r="F366" s="5"/>
      <c r="G366" s="13" t="s">
        <v>30</v>
      </c>
      <c r="H366" s="169">
        <v>19</v>
      </c>
      <c r="I366" s="38">
        <f t="shared" si="81"/>
        <v>5.2054794520547946E-2</v>
      </c>
      <c r="J366" s="60"/>
      <c r="K366" s="39">
        <f t="shared" si="82"/>
        <v>346</v>
      </c>
      <c r="L366" s="38">
        <f t="shared" si="83"/>
        <v>0.94794520547945205</v>
      </c>
    </row>
    <row r="367" spans="1:12">
      <c r="A367" s="134" t="s">
        <v>821</v>
      </c>
      <c r="B367" s="134" t="s">
        <v>830</v>
      </c>
      <c r="C367" s="134" t="s">
        <v>831</v>
      </c>
      <c r="D367" s="134"/>
      <c r="E367" s="134">
        <v>365</v>
      </c>
      <c r="F367" s="5"/>
      <c r="G367" s="37"/>
      <c r="H367" s="37"/>
      <c r="I367" s="38">
        <f t="shared" si="81"/>
        <v>0</v>
      </c>
      <c r="J367" s="60"/>
      <c r="K367" s="39">
        <f t="shared" si="82"/>
        <v>365</v>
      </c>
      <c r="L367" s="38">
        <f t="shared" si="83"/>
        <v>1</v>
      </c>
    </row>
    <row r="368" spans="1:12">
      <c r="A368" s="134" t="s">
        <v>821</v>
      </c>
      <c r="B368" s="134" t="s">
        <v>832</v>
      </c>
      <c r="C368" s="134" t="s">
        <v>833</v>
      </c>
      <c r="D368" s="134"/>
      <c r="E368" s="134">
        <v>365</v>
      </c>
      <c r="F368" s="5"/>
      <c r="G368" s="37"/>
      <c r="H368" s="37"/>
      <c r="I368" s="38">
        <f t="shared" si="81"/>
        <v>0</v>
      </c>
      <c r="J368" s="60"/>
      <c r="K368" s="39">
        <f t="shared" si="82"/>
        <v>365</v>
      </c>
      <c r="L368" s="38">
        <f t="shared" si="83"/>
        <v>1</v>
      </c>
    </row>
    <row r="369" spans="1:12">
      <c r="A369" s="134" t="s">
        <v>821</v>
      </c>
      <c r="B369" s="134" t="s">
        <v>834</v>
      </c>
      <c r="C369" s="134" t="s">
        <v>835</v>
      </c>
      <c r="D369" s="134"/>
      <c r="E369" s="134">
        <v>365</v>
      </c>
      <c r="F369" s="5"/>
      <c r="G369" s="13" t="s">
        <v>30</v>
      </c>
      <c r="H369" s="169">
        <v>6</v>
      </c>
      <c r="I369" s="38">
        <f t="shared" si="81"/>
        <v>1.643835616438356E-2</v>
      </c>
      <c r="J369" s="60"/>
      <c r="K369" s="39">
        <f t="shared" si="82"/>
        <v>359</v>
      </c>
      <c r="L369" s="38">
        <f t="shared" si="83"/>
        <v>0.98356164383561639</v>
      </c>
    </row>
    <row r="370" spans="1:12">
      <c r="A370" s="134" t="s">
        <v>821</v>
      </c>
      <c r="B370" s="134" t="s">
        <v>836</v>
      </c>
      <c r="C370" s="134" t="s">
        <v>837</v>
      </c>
      <c r="D370" s="134"/>
      <c r="E370" s="134">
        <v>365</v>
      </c>
      <c r="F370" s="5"/>
      <c r="G370" s="37"/>
      <c r="H370" s="37"/>
      <c r="I370" s="38">
        <f t="shared" si="81"/>
        <v>0</v>
      </c>
      <c r="J370" s="60"/>
      <c r="K370" s="39">
        <f t="shared" si="82"/>
        <v>365</v>
      </c>
      <c r="L370" s="38">
        <f t="shared" si="83"/>
        <v>1</v>
      </c>
    </row>
    <row r="371" spans="1:12">
      <c r="A371" s="134" t="s">
        <v>821</v>
      </c>
      <c r="B371" s="134" t="s">
        <v>838</v>
      </c>
      <c r="C371" s="134" t="s">
        <v>839</v>
      </c>
      <c r="D371" s="134"/>
      <c r="E371" s="134">
        <v>365</v>
      </c>
      <c r="F371" s="5"/>
      <c r="G371" s="37"/>
      <c r="H371" s="37"/>
      <c r="I371" s="38">
        <f t="shared" si="81"/>
        <v>0</v>
      </c>
      <c r="J371" s="60"/>
      <c r="K371" s="39">
        <f t="shared" si="82"/>
        <v>365</v>
      </c>
      <c r="L371" s="38">
        <f t="shared" si="83"/>
        <v>1</v>
      </c>
    </row>
    <row r="372" spans="1:12">
      <c r="A372" s="134" t="s">
        <v>821</v>
      </c>
      <c r="B372" s="134" t="s">
        <v>840</v>
      </c>
      <c r="C372" s="134" t="s">
        <v>841</v>
      </c>
      <c r="D372" s="134"/>
      <c r="E372" s="134">
        <v>365</v>
      </c>
      <c r="F372" s="5"/>
      <c r="G372" s="37"/>
      <c r="H372" s="37"/>
      <c r="I372" s="38">
        <f t="shared" si="81"/>
        <v>0</v>
      </c>
      <c r="J372" s="60"/>
      <c r="K372" s="39">
        <f t="shared" si="82"/>
        <v>365</v>
      </c>
      <c r="L372" s="38">
        <f t="shared" si="83"/>
        <v>1</v>
      </c>
    </row>
    <row r="373" spans="1:12">
      <c r="A373" s="134" t="s">
        <v>821</v>
      </c>
      <c r="B373" s="134" t="s">
        <v>842</v>
      </c>
      <c r="C373" s="134" t="s">
        <v>843</v>
      </c>
      <c r="D373" s="134"/>
      <c r="E373" s="134">
        <v>365</v>
      </c>
      <c r="F373" s="5"/>
      <c r="G373" s="13" t="s">
        <v>30</v>
      </c>
      <c r="H373" s="169">
        <v>33</v>
      </c>
      <c r="I373" s="38">
        <f t="shared" si="81"/>
        <v>9.0410958904109592E-2</v>
      </c>
      <c r="J373" s="60"/>
      <c r="K373" s="39">
        <f t="shared" si="82"/>
        <v>332</v>
      </c>
      <c r="L373" s="38">
        <f t="shared" si="83"/>
        <v>0.90958904109589045</v>
      </c>
    </row>
    <row r="374" spans="1:12">
      <c r="A374" s="134" t="s">
        <v>821</v>
      </c>
      <c r="B374" s="134" t="s">
        <v>844</v>
      </c>
      <c r="C374" s="134" t="s">
        <v>845</v>
      </c>
      <c r="D374" s="134"/>
      <c r="E374" s="134">
        <v>365</v>
      </c>
      <c r="F374" s="5"/>
      <c r="G374" s="13" t="s">
        <v>30</v>
      </c>
      <c r="H374" s="169">
        <v>13</v>
      </c>
      <c r="I374" s="38">
        <f t="shared" si="81"/>
        <v>3.5616438356164383E-2</v>
      </c>
      <c r="J374" s="60"/>
      <c r="K374" s="39">
        <f t="shared" si="82"/>
        <v>352</v>
      </c>
      <c r="L374" s="38">
        <f t="shared" si="83"/>
        <v>0.96438356164383565</v>
      </c>
    </row>
    <row r="375" spans="1:12">
      <c r="A375" s="134" t="s">
        <v>821</v>
      </c>
      <c r="B375" s="134" t="s">
        <v>846</v>
      </c>
      <c r="C375" s="134" t="s">
        <v>847</v>
      </c>
      <c r="D375" s="134"/>
      <c r="E375" s="134">
        <v>365</v>
      </c>
      <c r="F375" s="5"/>
      <c r="G375" s="37"/>
      <c r="H375" s="37"/>
      <c r="I375" s="38">
        <f t="shared" si="81"/>
        <v>0</v>
      </c>
      <c r="J375" s="60"/>
      <c r="K375" s="39">
        <f t="shared" si="82"/>
        <v>365</v>
      </c>
      <c r="L375" s="38">
        <f t="shared" si="83"/>
        <v>1</v>
      </c>
    </row>
    <row r="376" spans="1:12">
      <c r="A376" s="134" t="s">
        <v>821</v>
      </c>
      <c r="B376" s="134" t="s">
        <v>848</v>
      </c>
      <c r="C376" s="134" t="s">
        <v>849</v>
      </c>
      <c r="D376" s="134"/>
      <c r="E376" s="134">
        <v>365</v>
      </c>
      <c r="F376" s="5"/>
      <c r="G376" s="13" t="s">
        <v>30</v>
      </c>
      <c r="H376" s="169">
        <v>8</v>
      </c>
      <c r="I376" s="38">
        <f t="shared" si="81"/>
        <v>2.1917808219178082E-2</v>
      </c>
      <c r="J376" s="60"/>
      <c r="K376" s="39">
        <f t="shared" si="82"/>
        <v>357</v>
      </c>
      <c r="L376" s="38">
        <f t="shared" si="83"/>
        <v>0.9780821917808219</v>
      </c>
    </row>
    <row r="377" spans="1:12">
      <c r="A377" s="134" t="s">
        <v>821</v>
      </c>
      <c r="B377" s="134" t="s">
        <v>850</v>
      </c>
      <c r="C377" s="134" t="s">
        <v>851</v>
      </c>
      <c r="D377" s="134"/>
      <c r="E377" s="134">
        <v>365</v>
      </c>
      <c r="F377" s="5"/>
      <c r="G377" s="13" t="s">
        <v>30</v>
      </c>
      <c r="H377" s="169">
        <v>93</v>
      </c>
      <c r="I377" s="38">
        <f t="shared" si="81"/>
        <v>0.25479452054794521</v>
      </c>
      <c r="J377" s="60"/>
      <c r="K377" s="39">
        <f t="shared" si="82"/>
        <v>272</v>
      </c>
      <c r="L377" s="38">
        <f t="shared" si="83"/>
        <v>0.74520547945205484</v>
      </c>
    </row>
    <row r="378" spans="1:12">
      <c r="A378" s="134" t="s">
        <v>821</v>
      </c>
      <c r="B378" s="134" t="s">
        <v>852</v>
      </c>
      <c r="C378" s="134" t="s">
        <v>853</v>
      </c>
      <c r="D378" s="134"/>
      <c r="E378" s="134">
        <v>365</v>
      </c>
      <c r="F378" s="5"/>
      <c r="G378" s="13" t="s">
        <v>30</v>
      </c>
      <c r="H378" s="169">
        <v>8</v>
      </c>
      <c r="I378" s="38">
        <f t="shared" si="81"/>
        <v>2.1917808219178082E-2</v>
      </c>
      <c r="J378" s="60"/>
      <c r="K378" s="39">
        <f t="shared" si="82"/>
        <v>357</v>
      </c>
      <c r="L378" s="38">
        <f t="shared" si="83"/>
        <v>0.9780821917808219</v>
      </c>
    </row>
    <row r="379" spans="1:12">
      <c r="A379" s="134" t="s">
        <v>821</v>
      </c>
      <c r="B379" s="134" t="s">
        <v>854</v>
      </c>
      <c r="C379" s="134" t="s">
        <v>855</v>
      </c>
      <c r="D379" s="134"/>
      <c r="E379" s="134">
        <v>365</v>
      </c>
      <c r="F379" s="5"/>
      <c r="G379" s="13" t="s">
        <v>30</v>
      </c>
      <c r="H379" s="169">
        <v>19</v>
      </c>
      <c r="I379" s="38">
        <f t="shared" si="81"/>
        <v>5.2054794520547946E-2</v>
      </c>
      <c r="J379" s="60"/>
      <c r="K379" s="39">
        <f t="shared" si="82"/>
        <v>346</v>
      </c>
      <c r="L379" s="38">
        <f t="shared" si="83"/>
        <v>0.94794520547945205</v>
      </c>
    </row>
    <row r="380" spans="1:12">
      <c r="A380" s="134" t="s">
        <v>821</v>
      </c>
      <c r="B380" s="134" t="s">
        <v>856</v>
      </c>
      <c r="C380" s="134" t="s">
        <v>857</v>
      </c>
      <c r="D380" s="134"/>
      <c r="E380" s="134">
        <v>365</v>
      </c>
      <c r="F380" s="5"/>
      <c r="G380" s="37"/>
      <c r="H380" s="37"/>
      <c r="I380" s="38">
        <f t="shared" si="81"/>
        <v>0</v>
      </c>
      <c r="J380" s="60"/>
      <c r="K380" s="39">
        <f t="shared" si="82"/>
        <v>365</v>
      </c>
      <c r="L380" s="38">
        <f t="shared" si="83"/>
        <v>1</v>
      </c>
    </row>
    <row r="381" spans="1:12">
      <c r="A381" s="134" t="s">
        <v>821</v>
      </c>
      <c r="B381" s="134" t="s">
        <v>858</v>
      </c>
      <c r="C381" s="134" t="s">
        <v>859</v>
      </c>
      <c r="D381" s="134"/>
      <c r="E381" s="134">
        <v>365</v>
      </c>
      <c r="F381" s="5"/>
      <c r="G381" s="13" t="s">
        <v>30</v>
      </c>
      <c r="H381" s="169">
        <v>16</v>
      </c>
      <c r="I381" s="38">
        <f t="shared" si="81"/>
        <v>4.3835616438356165E-2</v>
      </c>
      <c r="J381" s="60"/>
      <c r="K381" s="39">
        <f t="shared" si="82"/>
        <v>349</v>
      </c>
      <c r="L381" s="38">
        <f t="shared" si="83"/>
        <v>0.95616438356164379</v>
      </c>
    </row>
    <row r="382" spans="1:12">
      <c r="A382" s="134" t="s">
        <v>821</v>
      </c>
      <c r="B382" s="134" t="s">
        <v>860</v>
      </c>
      <c r="C382" s="134" t="s">
        <v>861</v>
      </c>
      <c r="D382" s="134"/>
      <c r="E382" s="134">
        <v>365</v>
      </c>
      <c r="F382" s="5"/>
      <c r="G382" s="37"/>
      <c r="H382" s="37"/>
      <c r="I382" s="38">
        <f t="shared" si="81"/>
        <v>0</v>
      </c>
      <c r="J382" s="60"/>
      <c r="K382" s="39">
        <f t="shared" si="82"/>
        <v>365</v>
      </c>
      <c r="L382" s="38">
        <f t="shared" si="83"/>
        <v>1</v>
      </c>
    </row>
    <row r="383" spans="1:12">
      <c r="A383" s="134" t="s">
        <v>821</v>
      </c>
      <c r="B383" s="134" t="s">
        <v>862</v>
      </c>
      <c r="C383" s="134" t="s">
        <v>863</v>
      </c>
      <c r="D383" s="134"/>
      <c r="E383" s="134">
        <v>365</v>
      </c>
      <c r="F383" s="5"/>
      <c r="G383" s="13" t="s">
        <v>30</v>
      </c>
      <c r="H383" s="169">
        <v>71</v>
      </c>
      <c r="I383" s="38">
        <f t="shared" si="81"/>
        <v>0.19452054794520549</v>
      </c>
      <c r="J383" s="60"/>
      <c r="K383" s="39">
        <f t="shared" si="82"/>
        <v>294</v>
      </c>
      <c r="L383" s="38">
        <f t="shared" si="83"/>
        <v>0.80547945205479454</v>
      </c>
    </row>
    <row r="384" spans="1:12">
      <c r="A384" s="134" t="s">
        <v>821</v>
      </c>
      <c r="B384" s="134" t="s">
        <v>864</v>
      </c>
      <c r="C384" s="134" t="s">
        <v>865</v>
      </c>
      <c r="D384" s="134"/>
      <c r="E384" s="134">
        <v>365</v>
      </c>
      <c r="F384" s="5"/>
      <c r="G384" s="13" t="s">
        <v>30</v>
      </c>
      <c r="H384" s="169">
        <v>85</v>
      </c>
      <c r="I384" s="38">
        <f t="shared" si="81"/>
        <v>0.23287671232876711</v>
      </c>
      <c r="J384" s="60"/>
      <c r="K384" s="39">
        <f t="shared" si="82"/>
        <v>280</v>
      </c>
      <c r="L384" s="38">
        <f t="shared" si="83"/>
        <v>0.76712328767123283</v>
      </c>
    </row>
    <row r="385" spans="1:12">
      <c r="A385" s="134" t="s">
        <v>821</v>
      </c>
      <c r="B385" s="134" t="s">
        <v>866</v>
      </c>
      <c r="C385" s="134" t="s">
        <v>867</v>
      </c>
      <c r="D385" s="134"/>
      <c r="E385" s="134">
        <v>365</v>
      </c>
      <c r="F385" s="5"/>
      <c r="G385" s="37"/>
      <c r="H385" s="37"/>
      <c r="I385" s="38">
        <f t="shared" si="81"/>
        <v>0</v>
      </c>
      <c r="J385" s="60"/>
      <c r="K385" s="39">
        <f t="shared" si="82"/>
        <v>365</v>
      </c>
      <c r="L385" s="38">
        <f t="shared" si="83"/>
        <v>1</v>
      </c>
    </row>
    <row r="386" spans="1:12">
      <c r="A386" s="134" t="s">
        <v>821</v>
      </c>
      <c r="B386" s="134" t="s">
        <v>868</v>
      </c>
      <c r="C386" s="134" t="s">
        <v>869</v>
      </c>
      <c r="D386" s="134"/>
      <c r="E386" s="134">
        <v>365</v>
      </c>
      <c r="F386" s="5"/>
      <c r="G386" s="37"/>
      <c r="H386" s="37"/>
      <c r="I386" s="38">
        <f t="shared" si="81"/>
        <v>0</v>
      </c>
      <c r="J386" s="60"/>
      <c r="K386" s="39">
        <f t="shared" si="82"/>
        <v>365</v>
      </c>
      <c r="L386" s="38">
        <f t="shared" si="83"/>
        <v>1</v>
      </c>
    </row>
    <row r="387" spans="1:12">
      <c r="A387" s="134" t="s">
        <v>821</v>
      </c>
      <c r="B387" s="134" t="s">
        <v>870</v>
      </c>
      <c r="C387" s="134" t="s">
        <v>871</v>
      </c>
      <c r="D387" s="134"/>
      <c r="E387" s="134">
        <v>365</v>
      </c>
      <c r="F387" s="5"/>
      <c r="G387" s="37"/>
      <c r="H387" s="37"/>
      <c r="I387" s="38">
        <f t="shared" si="81"/>
        <v>0</v>
      </c>
      <c r="J387" s="60"/>
      <c r="K387" s="39">
        <f t="shared" si="82"/>
        <v>365</v>
      </c>
      <c r="L387" s="38">
        <f t="shared" si="83"/>
        <v>1</v>
      </c>
    </row>
    <row r="388" spans="1:12">
      <c r="A388" s="134" t="s">
        <v>821</v>
      </c>
      <c r="B388" s="134" t="s">
        <v>872</v>
      </c>
      <c r="C388" s="134" t="s">
        <v>629</v>
      </c>
      <c r="D388" s="134"/>
      <c r="E388" s="134">
        <v>365</v>
      </c>
      <c r="F388" s="5"/>
      <c r="G388" s="37"/>
      <c r="H388" s="37"/>
      <c r="I388" s="38">
        <f t="shared" si="81"/>
        <v>0</v>
      </c>
      <c r="J388" s="60"/>
      <c r="K388" s="39">
        <f t="shared" si="82"/>
        <v>365</v>
      </c>
      <c r="L388" s="38">
        <f t="shared" si="83"/>
        <v>1</v>
      </c>
    </row>
    <row r="389" spans="1:12">
      <c r="A389" s="134" t="s">
        <v>821</v>
      </c>
      <c r="B389" s="134" t="s">
        <v>873</v>
      </c>
      <c r="C389" s="134" t="s">
        <v>874</v>
      </c>
      <c r="D389" s="134"/>
      <c r="E389" s="134">
        <v>365</v>
      </c>
      <c r="F389" s="5"/>
      <c r="G389" s="37"/>
      <c r="H389" s="37"/>
      <c r="I389" s="38">
        <f t="shared" si="81"/>
        <v>0</v>
      </c>
      <c r="J389" s="60"/>
      <c r="K389" s="39">
        <f t="shared" si="82"/>
        <v>365</v>
      </c>
      <c r="L389" s="38">
        <f t="shared" si="83"/>
        <v>1</v>
      </c>
    </row>
    <row r="390" spans="1:12">
      <c r="A390" s="134" t="s">
        <v>821</v>
      </c>
      <c r="B390" s="134" t="s">
        <v>875</v>
      </c>
      <c r="C390" s="134" t="s">
        <v>876</v>
      </c>
      <c r="D390" s="134"/>
      <c r="E390" s="134">
        <v>365</v>
      </c>
      <c r="F390" s="5"/>
      <c r="G390" s="13" t="s">
        <v>30</v>
      </c>
      <c r="H390" s="169">
        <v>18</v>
      </c>
      <c r="I390" s="38">
        <f t="shared" si="81"/>
        <v>4.9315068493150684E-2</v>
      </c>
      <c r="J390" s="60"/>
      <c r="K390" s="39">
        <f t="shared" si="82"/>
        <v>347</v>
      </c>
      <c r="L390" s="38">
        <f t="shared" si="83"/>
        <v>0.9506849315068493</v>
      </c>
    </row>
    <row r="391" spans="1:12">
      <c r="A391" s="134" t="s">
        <v>821</v>
      </c>
      <c r="B391" s="134" t="s">
        <v>877</v>
      </c>
      <c r="C391" s="134" t="s">
        <v>878</v>
      </c>
      <c r="D391" s="134"/>
      <c r="E391" s="134">
        <v>365</v>
      </c>
      <c r="F391" s="5"/>
      <c r="G391" s="37"/>
      <c r="H391" s="37"/>
      <c r="I391" s="38">
        <f t="shared" si="81"/>
        <v>0</v>
      </c>
      <c r="J391" s="60"/>
      <c r="K391" s="39">
        <f t="shared" si="82"/>
        <v>365</v>
      </c>
      <c r="L391" s="38">
        <f t="shared" si="83"/>
        <v>1</v>
      </c>
    </row>
    <row r="392" spans="1:12">
      <c r="A392" s="134" t="s">
        <v>821</v>
      </c>
      <c r="B392" s="134" t="s">
        <v>879</v>
      </c>
      <c r="C392" s="134" t="s">
        <v>880</v>
      </c>
      <c r="D392" s="134"/>
      <c r="E392" s="134">
        <v>365</v>
      </c>
      <c r="F392" s="5"/>
      <c r="G392" s="13" t="s">
        <v>30</v>
      </c>
      <c r="H392" s="169">
        <v>11</v>
      </c>
      <c r="I392" s="38">
        <f t="shared" si="81"/>
        <v>3.0136986301369864E-2</v>
      </c>
      <c r="J392" s="60"/>
      <c r="K392" s="39">
        <f t="shared" si="82"/>
        <v>354</v>
      </c>
      <c r="L392" s="38">
        <f t="shared" si="83"/>
        <v>0.96986301369863015</v>
      </c>
    </row>
    <row r="393" spans="1:12">
      <c r="A393" s="134" t="s">
        <v>821</v>
      </c>
      <c r="B393" s="134" t="s">
        <v>881</v>
      </c>
      <c r="C393" s="134" t="s">
        <v>882</v>
      </c>
      <c r="D393" s="134"/>
      <c r="E393" s="134">
        <v>365</v>
      </c>
      <c r="F393" s="5"/>
      <c r="G393" s="37"/>
      <c r="H393" s="37"/>
      <c r="I393" s="38">
        <f t="shared" si="81"/>
        <v>0</v>
      </c>
      <c r="J393" s="60"/>
      <c r="K393" s="39">
        <f t="shared" si="82"/>
        <v>365</v>
      </c>
      <c r="L393" s="38">
        <f t="shared" si="83"/>
        <v>1</v>
      </c>
    </row>
    <row r="394" spans="1:12">
      <c r="A394" s="134" t="s">
        <v>821</v>
      </c>
      <c r="B394" s="134" t="s">
        <v>883</v>
      </c>
      <c r="C394" s="134" t="s">
        <v>884</v>
      </c>
      <c r="D394" s="134"/>
      <c r="E394" s="134">
        <v>365</v>
      </c>
      <c r="F394" s="5"/>
      <c r="G394" s="13" t="s">
        <v>30</v>
      </c>
      <c r="H394" s="169">
        <v>11</v>
      </c>
      <c r="I394" s="38">
        <f t="shared" si="81"/>
        <v>3.0136986301369864E-2</v>
      </c>
      <c r="J394" s="60"/>
      <c r="K394" s="39">
        <f t="shared" si="82"/>
        <v>354</v>
      </c>
      <c r="L394" s="38">
        <f t="shared" si="83"/>
        <v>0.96986301369863015</v>
      </c>
    </row>
    <row r="395" spans="1:12">
      <c r="A395" s="134" t="s">
        <v>821</v>
      </c>
      <c r="B395" s="134" t="s">
        <v>885</v>
      </c>
      <c r="C395" s="134" t="s">
        <v>886</v>
      </c>
      <c r="D395" s="134"/>
      <c r="E395" s="134">
        <v>365</v>
      </c>
      <c r="F395" s="5"/>
      <c r="G395" s="37"/>
      <c r="H395" s="37"/>
      <c r="I395" s="38">
        <f t="shared" si="81"/>
        <v>0</v>
      </c>
      <c r="J395" s="60"/>
      <c r="K395" s="39">
        <f t="shared" si="82"/>
        <v>365</v>
      </c>
      <c r="L395" s="38">
        <f t="shared" si="83"/>
        <v>1</v>
      </c>
    </row>
    <row r="396" spans="1:12">
      <c r="A396" s="135" t="s">
        <v>821</v>
      </c>
      <c r="B396" s="135" t="s">
        <v>887</v>
      </c>
      <c r="C396" s="135" t="s">
        <v>888</v>
      </c>
      <c r="D396" s="135"/>
      <c r="E396" s="135">
        <v>365</v>
      </c>
      <c r="F396" s="61"/>
      <c r="G396" s="40"/>
      <c r="H396" s="40"/>
      <c r="I396" s="41">
        <f t="shared" si="81"/>
        <v>0</v>
      </c>
      <c r="J396" s="62"/>
      <c r="K396" s="42">
        <f t="shared" si="82"/>
        <v>365</v>
      </c>
      <c r="L396" s="41">
        <f t="shared" si="83"/>
        <v>1</v>
      </c>
    </row>
    <row r="397" spans="1:12">
      <c r="A397" s="32"/>
      <c r="B397" s="33">
        <f>COUNTA(B363:B396)</f>
        <v>34</v>
      </c>
      <c r="C397" s="32"/>
      <c r="E397" s="36">
        <f>SUM(E363:E396)</f>
        <v>12410</v>
      </c>
      <c r="F397" s="43"/>
      <c r="G397" s="33">
        <f>COUNTA(G363:G396)</f>
        <v>15</v>
      </c>
      <c r="H397" s="36">
        <f>SUM(H363:H396)</f>
        <v>531</v>
      </c>
      <c r="I397" s="44">
        <f>H397/E397</f>
        <v>4.2788074133763093E-2</v>
      </c>
      <c r="J397" s="139"/>
      <c r="K397" s="50">
        <f>E397-H397</f>
        <v>11879</v>
      </c>
      <c r="L397" s="44">
        <f>K397/E397</f>
        <v>0.95721192586623693</v>
      </c>
    </row>
    <row r="398" spans="1:12" ht="8.25" customHeight="1">
      <c r="A398" s="32"/>
      <c r="B398" s="33"/>
      <c r="C398" s="32"/>
      <c r="E398" s="36"/>
      <c r="F398" s="43"/>
      <c r="G398" s="33"/>
      <c r="H398" s="36"/>
      <c r="I398" s="44"/>
      <c r="J398" s="139"/>
      <c r="K398" s="50"/>
      <c r="L398" s="44"/>
    </row>
    <row r="399" spans="1:12">
      <c r="A399" s="134" t="s">
        <v>889</v>
      </c>
      <c r="B399" s="134" t="s">
        <v>890</v>
      </c>
      <c r="C399" s="134" t="s">
        <v>891</v>
      </c>
      <c r="D399" s="134"/>
      <c r="E399" s="134">
        <v>365</v>
      </c>
      <c r="F399" s="5"/>
      <c r="G399" s="13"/>
      <c r="H399" s="37"/>
      <c r="I399" s="38">
        <f t="shared" ref="I399:I426" si="84">H399/E399</f>
        <v>0</v>
      </c>
      <c r="J399" s="60"/>
      <c r="K399" s="39">
        <f t="shared" ref="K399:K426" si="85">E399-H399</f>
        <v>365</v>
      </c>
      <c r="L399" s="38">
        <f t="shared" ref="L399:L426" si="86">K399/E399</f>
        <v>1</v>
      </c>
    </row>
    <row r="400" spans="1:12">
      <c r="A400" s="134" t="s">
        <v>889</v>
      </c>
      <c r="B400" s="134" t="s">
        <v>892</v>
      </c>
      <c r="C400" s="134" t="s">
        <v>893</v>
      </c>
      <c r="D400" s="134"/>
      <c r="E400" s="134">
        <v>365</v>
      </c>
      <c r="F400" s="5"/>
      <c r="G400" s="13" t="s">
        <v>30</v>
      </c>
      <c r="H400" s="169">
        <v>25</v>
      </c>
      <c r="I400" s="38">
        <f t="shared" ref="I400:I425" si="87">H400/E400</f>
        <v>6.8493150684931503E-2</v>
      </c>
      <c r="J400" s="60"/>
      <c r="K400" s="39">
        <f t="shared" ref="K400:K425" si="88">E400-H400</f>
        <v>340</v>
      </c>
      <c r="L400" s="38">
        <f t="shared" ref="L400:L425" si="89">K400/E400</f>
        <v>0.93150684931506844</v>
      </c>
    </row>
    <row r="401" spans="1:12">
      <c r="A401" s="134" t="s">
        <v>889</v>
      </c>
      <c r="B401" s="134" t="s">
        <v>894</v>
      </c>
      <c r="C401" s="134" t="s">
        <v>895</v>
      </c>
      <c r="D401" s="134"/>
      <c r="E401" s="134">
        <v>365</v>
      </c>
      <c r="F401" s="5"/>
      <c r="G401" s="13"/>
      <c r="H401" s="37"/>
      <c r="I401" s="38">
        <f t="shared" si="87"/>
        <v>0</v>
      </c>
      <c r="J401" s="60"/>
      <c r="K401" s="39">
        <f t="shared" si="88"/>
        <v>365</v>
      </c>
      <c r="L401" s="38">
        <f t="shared" si="89"/>
        <v>1</v>
      </c>
    </row>
    <row r="402" spans="1:12">
      <c r="A402" s="134" t="s">
        <v>889</v>
      </c>
      <c r="B402" s="134" t="s">
        <v>896</v>
      </c>
      <c r="C402" s="134" t="s">
        <v>897</v>
      </c>
      <c r="D402" s="134"/>
      <c r="E402" s="134">
        <v>365</v>
      </c>
      <c r="F402" s="5"/>
      <c r="G402" s="13" t="s">
        <v>30</v>
      </c>
      <c r="H402" s="169">
        <v>151</v>
      </c>
      <c r="I402" s="38">
        <f t="shared" si="87"/>
        <v>0.41369863013698632</v>
      </c>
      <c r="J402" s="60"/>
      <c r="K402" s="39">
        <f t="shared" si="88"/>
        <v>214</v>
      </c>
      <c r="L402" s="38">
        <f t="shared" si="89"/>
        <v>0.58630136986301373</v>
      </c>
    </row>
    <row r="403" spans="1:12">
      <c r="A403" s="134" t="s">
        <v>889</v>
      </c>
      <c r="B403" s="134" t="s">
        <v>898</v>
      </c>
      <c r="C403" s="134" t="s">
        <v>219</v>
      </c>
      <c r="D403" s="134"/>
      <c r="E403" s="134">
        <v>365</v>
      </c>
      <c r="F403" s="5"/>
      <c r="G403" s="13"/>
      <c r="H403" s="37"/>
      <c r="I403" s="38">
        <f t="shared" si="87"/>
        <v>0</v>
      </c>
      <c r="J403" s="60"/>
      <c r="K403" s="39">
        <f t="shared" si="88"/>
        <v>365</v>
      </c>
      <c r="L403" s="38">
        <f t="shared" si="89"/>
        <v>1</v>
      </c>
    </row>
    <row r="404" spans="1:12">
      <c r="A404" s="134" t="s">
        <v>889</v>
      </c>
      <c r="B404" s="134" t="s">
        <v>899</v>
      </c>
      <c r="C404" s="134" t="s">
        <v>900</v>
      </c>
      <c r="D404" s="134"/>
      <c r="E404" s="134">
        <v>365</v>
      </c>
      <c r="F404" s="5"/>
      <c r="G404" s="13"/>
      <c r="H404" s="37"/>
      <c r="I404" s="38">
        <f t="shared" si="87"/>
        <v>0</v>
      </c>
      <c r="J404" s="60"/>
      <c r="K404" s="39">
        <f t="shared" si="88"/>
        <v>365</v>
      </c>
      <c r="L404" s="38">
        <f t="shared" si="89"/>
        <v>1</v>
      </c>
    </row>
    <row r="405" spans="1:12">
      <c r="A405" s="134" t="s">
        <v>889</v>
      </c>
      <c r="B405" s="134" t="s">
        <v>901</v>
      </c>
      <c r="C405" s="134" t="s">
        <v>902</v>
      </c>
      <c r="D405" s="134"/>
      <c r="E405" s="134">
        <v>365</v>
      </c>
      <c r="F405" s="5"/>
      <c r="G405" s="13"/>
      <c r="H405" s="37"/>
      <c r="I405" s="38">
        <f t="shared" si="87"/>
        <v>0</v>
      </c>
      <c r="J405" s="60"/>
      <c r="K405" s="39">
        <f t="shared" si="88"/>
        <v>365</v>
      </c>
      <c r="L405" s="38">
        <f t="shared" si="89"/>
        <v>1</v>
      </c>
    </row>
    <row r="406" spans="1:12">
      <c r="A406" s="134" t="s">
        <v>889</v>
      </c>
      <c r="B406" s="134" t="s">
        <v>903</v>
      </c>
      <c r="C406" s="134" t="s">
        <v>904</v>
      </c>
      <c r="D406" s="134"/>
      <c r="E406" s="134">
        <v>365</v>
      </c>
      <c r="F406" s="5"/>
      <c r="G406" s="13" t="s">
        <v>30</v>
      </c>
      <c r="H406" s="169">
        <v>12</v>
      </c>
      <c r="I406" s="38">
        <f t="shared" si="87"/>
        <v>3.287671232876712E-2</v>
      </c>
      <c r="J406" s="60"/>
      <c r="K406" s="39">
        <f t="shared" si="88"/>
        <v>353</v>
      </c>
      <c r="L406" s="38">
        <f t="shared" si="89"/>
        <v>0.9671232876712329</v>
      </c>
    </row>
    <row r="407" spans="1:12">
      <c r="A407" s="134" t="s">
        <v>889</v>
      </c>
      <c r="B407" s="134" t="s">
        <v>905</v>
      </c>
      <c r="C407" s="134" t="s">
        <v>906</v>
      </c>
      <c r="D407" s="134"/>
      <c r="E407" s="134">
        <v>365</v>
      </c>
      <c r="F407" s="5"/>
      <c r="G407" s="13" t="s">
        <v>30</v>
      </c>
      <c r="H407" s="169">
        <v>10</v>
      </c>
      <c r="I407" s="38">
        <f t="shared" si="87"/>
        <v>2.7397260273972601E-2</v>
      </c>
      <c r="J407" s="60"/>
      <c r="K407" s="39">
        <f t="shared" si="88"/>
        <v>355</v>
      </c>
      <c r="L407" s="38">
        <f t="shared" si="89"/>
        <v>0.9726027397260274</v>
      </c>
    </row>
    <row r="408" spans="1:12">
      <c r="A408" s="134" t="s">
        <v>889</v>
      </c>
      <c r="B408" s="134" t="s">
        <v>907</v>
      </c>
      <c r="C408" s="134" t="s">
        <v>908</v>
      </c>
      <c r="D408" s="134"/>
      <c r="E408" s="134">
        <v>365</v>
      </c>
      <c r="F408" s="5"/>
      <c r="G408" s="13"/>
      <c r="H408" s="37"/>
      <c r="I408" s="38">
        <f t="shared" si="87"/>
        <v>0</v>
      </c>
      <c r="J408" s="60"/>
      <c r="K408" s="39">
        <f t="shared" si="88"/>
        <v>365</v>
      </c>
      <c r="L408" s="38">
        <f t="shared" si="89"/>
        <v>1</v>
      </c>
    </row>
    <row r="409" spans="1:12">
      <c r="A409" s="134" t="s">
        <v>889</v>
      </c>
      <c r="B409" s="134" t="s">
        <v>909</v>
      </c>
      <c r="C409" s="134" t="s">
        <v>910</v>
      </c>
      <c r="D409" s="134"/>
      <c r="E409" s="134">
        <v>365</v>
      </c>
      <c r="F409" s="5"/>
      <c r="G409" s="13"/>
      <c r="H409" s="37"/>
      <c r="I409" s="38">
        <f t="shared" si="87"/>
        <v>0</v>
      </c>
      <c r="J409" s="60"/>
      <c r="K409" s="39">
        <f t="shared" si="88"/>
        <v>365</v>
      </c>
      <c r="L409" s="38">
        <f t="shared" si="89"/>
        <v>1</v>
      </c>
    </row>
    <row r="410" spans="1:12">
      <c r="A410" s="134" t="s">
        <v>889</v>
      </c>
      <c r="B410" s="134" t="s">
        <v>911</v>
      </c>
      <c r="C410" s="134" t="s">
        <v>912</v>
      </c>
      <c r="D410" s="134"/>
      <c r="E410" s="134">
        <v>365</v>
      </c>
      <c r="F410" s="5"/>
      <c r="G410" s="13"/>
      <c r="H410" s="37"/>
      <c r="I410" s="38">
        <f t="shared" si="87"/>
        <v>0</v>
      </c>
      <c r="J410" s="60"/>
      <c r="K410" s="39">
        <f t="shared" si="88"/>
        <v>365</v>
      </c>
      <c r="L410" s="38">
        <f t="shared" si="89"/>
        <v>1</v>
      </c>
    </row>
    <row r="411" spans="1:12">
      <c r="A411" s="134" t="s">
        <v>889</v>
      </c>
      <c r="B411" s="134" t="s">
        <v>913</v>
      </c>
      <c r="C411" s="134" t="s">
        <v>914</v>
      </c>
      <c r="D411" s="134"/>
      <c r="E411" s="134">
        <v>365</v>
      </c>
      <c r="F411" s="5"/>
      <c r="G411" s="13"/>
      <c r="H411" s="37"/>
      <c r="I411" s="38">
        <f t="shared" si="87"/>
        <v>0</v>
      </c>
      <c r="J411" s="60"/>
      <c r="K411" s="39">
        <f t="shared" si="88"/>
        <v>365</v>
      </c>
      <c r="L411" s="38">
        <f t="shared" si="89"/>
        <v>1</v>
      </c>
    </row>
    <row r="412" spans="1:12">
      <c r="A412" s="134" t="s">
        <v>889</v>
      </c>
      <c r="B412" s="134" t="s">
        <v>915</v>
      </c>
      <c r="C412" s="134" t="s">
        <v>916</v>
      </c>
      <c r="D412" s="134"/>
      <c r="E412" s="134">
        <v>365</v>
      </c>
      <c r="F412" s="5"/>
      <c r="G412" s="13" t="s">
        <v>30</v>
      </c>
      <c r="H412" s="169">
        <v>10</v>
      </c>
      <c r="I412" s="38">
        <f t="shared" si="87"/>
        <v>2.7397260273972601E-2</v>
      </c>
      <c r="J412" s="60"/>
      <c r="K412" s="39">
        <f t="shared" si="88"/>
        <v>355</v>
      </c>
      <c r="L412" s="38">
        <f t="shared" si="89"/>
        <v>0.9726027397260274</v>
      </c>
    </row>
    <row r="413" spans="1:12">
      <c r="A413" s="134" t="s">
        <v>889</v>
      </c>
      <c r="B413" s="134" t="s">
        <v>917</v>
      </c>
      <c r="C413" s="134" t="s">
        <v>918</v>
      </c>
      <c r="D413" s="134"/>
      <c r="E413" s="134">
        <v>365</v>
      </c>
      <c r="F413" s="5"/>
      <c r="G413" s="13"/>
      <c r="H413" s="37"/>
      <c r="I413" s="38">
        <f t="shared" si="87"/>
        <v>0</v>
      </c>
      <c r="J413" s="60"/>
      <c r="K413" s="39">
        <f t="shared" si="88"/>
        <v>365</v>
      </c>
      <c r="L413" s="38">
        <f t="shared" si="89"/>
        <v>1</v>
      </c>
    </row>
    <row r="414" spans="1:12">
      <c r="A414" s="134" t="s">
        <v>889</v>
      </c>
      <c r="B414" s="134" t="s">
        <v>919</v>
      </c>
      <c r="C414" s="134" t="s">
        <v>920</v>
      </c>
      <c r="D414" s="134"/>
      <c r="E414" s="134">
        <v>365</v>
      </c>
      <c r="F414" s="5"/>
      <c r="G414" s="13"/>
      <c r="H414" s="37"/>
      <c r="I414" s="38">
        <f t="shared" si="87"/>
        <v>0</v>
      </c>
      <c r="J414" s="60"/>
      <c r="K414" s="39">
        <f t="shared" si="88"/>
        <v>365</v>
      </c>
      <c r="L414" s="38">
        <f t="shared" si="89"/>
        <v>1</v>
      </c>
    </row>
    <row r="415" spans="1:12">
      <c r="A415" s="134" t="s">
        <v>889</v>
      </c>
      <c r="B415" s="134" t="s">
        <v>921</v>
      </c>
      <c r="C415" s="134" t="s">
        <v>922</v>
      </c>
      <c r="D415" s="134"/>
      <c r="E415" s="134">
        <v>365</v>
      </c>
      <c r="F415" s="5"/>
      <c r="G415" s="13"/>
      <c r="H415" s="37"/>
      <c r="I415" s="38">
        <f t="shared" si="87"/>
        <v>0</v>
      </c>
      <c r="J415" s="60"/>
      <c r="K415" s="39">
        <f t="shared" si="88"/>
        <v>365</v>
      </c>
      <c r="L415" s="38">
        <f t="shared" si="89"/>
        <v>1</v>
      </c>
    </row>
    <row r="416" spans="1:12">
      <c r="A416" s="134" t="s">
        <v>889</v>
      </c>
      <c r="B416" s="134" t="s">
        <v>923</v>
      </c>
      <c r="C416" s="134" t="s">
        <v>924</v>
      </c>
      <c r="D416" s="134"/>
      <c r="E416" s="134">
        <v>365</v>
      </c>
      <c r="F416" s="5"/>
      <c r="G416" s="13"/>
      <c r="H416" s="37"/>
      <c r="I416" s="38">
        <f t="shared" si="87"/>
        <v>0</v>
      </c>
      <c r="J416" s="60"/>
      <c r="K416" s="39">
        <f t="shared" si="88"/>
        <v>365</v>
      </c>
      <c r="L416" s="38">
        <f t="shared" si="89"/>
        <v>1</v>
      </c>
    </row>
    <row r="417" spans="1:12">
      <c r="A417" s="134" t="s">
        <v>889</v>
      </c>
      <c r="B417" s="134" t="s">
        <v>925</v>
      </c>
      <c r="C417" s="134" t="s">
        <v>926</v>
      </c>
      <c r="D417" s="134"/>
      <c r="E417" s="134">
        <v>365</v>
      </c>
      <c r="F417" s="5"/>
      <c r="G417" s="13"/>
      <c r="H417" s="37"/>
      <c r="I417" s="38">
        <f t="shared" si="87"/>
        <v>0</v>
      </c>
      <c r="J417" s="60"/>
      <c r="K417" s="39">
        <f t="shared" si="88"/>
        <v>365</v>
      </c>
      <c r="L417" s="38">
        <f t="shared" si="89"/>
        <v>1</v>
      </c>
    </row>
    <row r="418" spans="1:12">
      <c r="A418" s="134" t="s">
        <v>889</v>
      </c>
      <c r="B418" s="134" t="s">
        <v>927</v>
      </c>
      <c r="C418" s="134" t="s">
        <v>928</v>
      </c>
      <c r="D418" s="134"/>
      <c r="E418" s="134">
        <v>365</v>
      </c>
      <c r="F418" s="5"/>
      <c r="G418" s="13"/>
      <c r="H418" s="37"/>
      <c r="I418" s="38">
        <f t="shared" si="87"/>
        <v>0</v>
      </c>
      <c r="J418" s="60"/>
      <c r="K418" s="39">
        <f t="shared" si="88"/>
        <v>365</v>
      </c>
      <c r="L418" s="38">
        <f t="shared" si="89"/>
        <v>1</v>
      </c>
    </row>
    <row r="419" spans="1:12">
      <c r="A419" s="134" t="s">
        <v>889</v>
      </c>
      <c r="B419" s="134" t="s">
        <v>929</v>
      </c>
      <c r="C419" s="134" t="s">
        <v>930</v>
      </c>
      <c r="D419" s="134"/>
      <c r="E419" s="134">
        <v>365</v>
      </c>
      <c r="F419" s="5"/>
      <c r="G419" s="13"/>
      <c r="H419" s="37"/>
      <c r="I419" s="38">
        <f t="shared" si="87"/>
        <v>0</v>
      </c>
      <c r="J419" s="60"/>
      <c r="K419" s="39">
        <f t="shared" si="88"/>
        <v>365</v>
      </c>
      <c r="L419" s="38">
        <f t="shared" si="89"/>
        <v>1</v>
      </c>
    </row>
    <row r="420" spans="1:12">
      <c r="A420" s="134" t="s">
        <v>889</v>
      </c>
      <c r="B420" s="134" t="s">
        <v>931</v>
      </c>
      <c r="C420" s="134" t="s">
        <v>932</v>
      </c>
      <c r="D420" s="134"/>
      <c r="E420" s="134">
        <v>365</v>
      </c>
      <c r="F420" s="5"/>
      <c r="G420" s="13"/>
      <c r="H420" s="37"/>
      <c r="I420" s="38">
        <f t="shared" si="87"/>
        <v>0</v>
      </c>
      <c r="J420" s="60"/>
      <c r="K420" s="39">
        <f t="shared" si="88"/>
        <v>365</v>
      </c>
      <c r="L420" s="38">
        <f t="shared" si="89"/>
        <v>1</v>
      </c>
    </row>
    <row r="421" spans="1:12">
      <c r="A421" s="134" t="s">
        <v>889</v>
      </c>
      <c r="B421" s="134" t="s">
        <v>933</v>
      </c>
      <c r="C421" s="134" t="s">
        <v>934</v>
      </c>
      <c r="D421" s="134"/>
      <c r="E421" s="134">
        <v>365</v>
      </c>
      <c r="F421" s="5"/>
      <c r="G421" s="13"/>
      <c r="H421" s="37"/>
      <c r="I421" s="38">
        <f t="shared" si="87"/>
        <v>0</v>
      </c>
      <c r="J421" s="60"/>
      <c r="K421" s="39">
        <f t="shared" si="88"/>
        <v>365</v>
      </c>
      <c r="L421" s="38">
        <f t="shared" si="89"/>
        <v>1</v>
      </c>
    </row>
    <row r="422" spans="1:12">
      <c r="A422" s="134" t="s">
        <v>889</v>
      </c>
      <c r="B422" s="134" t="s">
        <v>935</v>
      </c>
      <c r="C422" s="134" t="s">
        <v>936</v>
      </c>
      <c r="D422" s="134"/>
      <c r="E422" s="134">
        <v>365</v>
      </c>
      <c r="F422" s="5"/>
      <c r="G422" s="13" t="s">
        <v>30</v>
      </c>
      <c r="H422" s="37">
        <v>9</v>
      </c>
      <c r="I422" s="38">
        <f t="shared" si="87"/>
        <v>2.4657534246575342E-2</v>
      </c>
      <c r="J422" s="60"/>
      <c r="K422" s="39">
        <f t="shared" si="88"/>
        <v>356</v>
      </c>
      <c r="L422" s="38">
        <f t="shared" si="89"/>
        <v>0.97534246575342465</v>
      </c>
    </row>
    <row r="423" spans="1:12">
      <c r="A423" s="134" t="s">
        <v>889</v>
      </c>
      <c r="B423" s="134" t="s">
        <v>937</v>
      </c>
      <c r="C423" s="134" t="s">
        <v>938</v>
      </c>
      <c r="D423" s="134"/>
      <c r="E423" s="134">
        <v>365</v>
      </c>
      <c r="F423" s="5"/>
      <c r="G423" s="13"/>
      <c r="H423" s="37"/>
      <c r="I423" s="38">
        <f t="shared" si="87"/>
        <v>0</v>
      </c>
      <c r="J423" s="60"/>
      <c r="K423" s="39">
        <f t="shared" si="88"/>
        <v>365</v>
      </c>
      <c r="L423" s="38">
        <f t="shared" si="89"/>
        <v>1</v>
      </c>
    </row>
    <row r="424" spans="1:12">
      <c r="A424" s="134" t="s">
        <v>889</v>
      </c>
      <c r="B424" s="134" t="s">
        <v>939</v>
      </c>
      <c r="C424" s="134" t="s">
        <v>940</v>
      </c>
      <c r="D424" s="134"/>
      <c r="E424" s="134">
        <v>365</v>
      </c>
      <c r="F424" s="5"/>
      <c r="G424" s="13"/>
      <c r="H424" s="37"/>
      <c r="I424" s="38">
        <f t="shared" si="87"/>
        <v>0</v>
      </c>
      <c r="J424" s="60"/>
      <c r="K424" s="39">
        <f t="shared" si="88"/>
        <v>365</v>
      </c>
      <c r="L424" s="38">
        <f t="shared" si="89"/>
        <v>1</v>
      </c>
    </row>
    <row r="425" spans="1:12">
      <c r="A425" s="134" t="s">
        <v>889</v>
      </c>
      <c r="B425" s="134" t="s">
        <v>941</v>
      </c>
      <c r="C425" s="134" t="s">
        <v>942</v>
      </c>
      <c r="D425" s="134"/>
      <c r="E425" s="134">
        <v>365</v>
      </c>
      <c r="F425" s="5"/>
      <c r="G425" s="13"/>
      <c r="H425" s="37"/>
      <c r="I425" s="38">
        <f t="shared" si="87"/>
        <v>0</v>
      </c>
      <c r="J425" s="60"/>
      <c r="K425" s="39">
        <f t="shared" si="88"/>
        <v>365</v>
      </c>
      <c r="L425" s="38">
        <f t="shared" si="89"/>
        <v>1</v>
      </c>
    </row>
    <row r="426" spans="1:12">
      <c r="A426" s="135" t="s">
        <v>889</v>
      </c>
      <c r="B426" s="135" t="s">
        <v>943</v>
      </c>
      <c r="C426" s="135" t="s">
        <v>944</v>
      </c>
      <c r="D426" s="135"/>
      <c r="E426" s="135">
        <v>365</v>
      </c>
      <c r="F426" s="61"/>
      <c r="G426" s="40"/>
      <c r="H426" s="40"/>
      <c r="I426" s="41">
        <f t="shared" si="84"/>
        <v>0</v>
      </c>
      <c r="J426" s="62"/>
      <c r="K426" s="42">
        <f t="shared" si="85"/>
        <v>365</v>
      </c>
      <c r="L426" s="41">
        <f t="shared" si="86"/>
        <v>1</v>
      </c>
    </row>
    <row r="427" spans="1:12">
      <c r="A427" s="32"/>
      <c r="B427" s="33">
        <f>COUNTA(B399:B426)</f>
        <v>28</v>
      </c>
      <c r="C427" s="32"/>
      <c r="E427" s="36">
        <f>SUM(E399:E426)</f>
        <v>10220</v>
      </c>
      <c r="F427" s="43"/>
      <c r="G427" s="33">
        <f>COUNTA(G399:G426)</f>
        <v>6</v>
      </c>
      <c r="H427" s="36">
        <f>SUM(H399:H426)</f>
        <v>217</v>
      </c>
      <c r="I427" s="44">
        <f>H427/E427</f>
        <v>2.1232876712328767E-2</v>
      </c>
      <c r="J427" s="139"/>
      <c r="K427" s="50">
        <f>E427-H427</f>
        <v>10003</v>
      </c>
      <c r="L427" s="44">
        <f>K427/E427</f>
        <v>0.97876712328767124</v>
      </c>
    </row>
    <row r="428" spans="1:12" ht="8.25" customHeight="1">
      <c r="A428" s="32"/>
      <c r="B428" s="33"/>
      <c r="C428" s="32"/>
      <c r="E428" s="36"/>
      <c r="F428" s="43"/>
      <c r="G428" s="33"/>
      <c r="H428" s="36"/>
      <c r="I428" s="44"/>
      <c r="J428" s="139"/>
      <c r="K428" s="50"/>
      <c r="L428" s="44"/>
    </row>
    <row r="429" spans="1:12">
      <c r="A429" s="134" t="s">
        <v>945</v>
      </c>
      <c r="B429" s="134" t="s">
        <v>946</v>
      </c>
      <c r="C429" s="134" t="s">
        <v>947</v>
      </c>
      <c r="D429" s="134"/>
      <c r="E429" s="134">
        <v>365</v>
      </c>
      <c r="F429" s="5"/>
      <c r="G429" s="13" t="s">
        <v>30</v>
      </c>
      <c r="H429" s="37">
        <v>192</v>
      </c>
      <c r="I429" s="38">
        <f t="shared" ref="I429:I435" si="90">H429/E429</f>
        <v>0.52602739726027392</v>
      </c>
      <c r="J429" s="60"/>
      <c r="K429" s="39">
        <f t="shared" ref="K429:K435" si="91">E429-H429</f>
        <v>173</v>
      </c>
      <c r="L429" s="38">
        <f t="shared" ref="L429:L435" si="92">K429/E429</f>
        <v>0.47397260273972602</v>
      </c>
    </row>
    <row r="430" spans="1:12">
      <c r="A430" s="134" t="s">
        <v>945</v>
      </c>
      <c r="B430" s="134" t="s">
        <v>948</v>
      </c>
      <c r="C430" s="134" t="s">
        <v>949</v>
      </c>
      <c r="D430" s="134"/>
      <c r="E430" s="134">
        <v>365</v>
      </c>
      <c r="F430" s="5"/>
      <c r="G430" s="13"/>
      <c r="H430" s="37"/>
      <c r="I430" s="38">
        <f t="shared" si="90"/>
        <v>0</v>
      </c>
      <c r="J430" s="60"/>
      <c r="K430" s="39">
        <f t="shared" si="91"/>
        <v>365</v>
      </c>
      <c r="L430" s="38">
        <f t="shared" si="92"/>
        <v>1</v>
      </c>
    </row>
    <row r="431" spans="1:12">
      <c r="A431" s="134" t="s">
        <v>945</v>
      </c>
      <c r="B431" s="134" t="s">
        <v>950</v>
      </c>
      <c r="C431" s="134" t="s">
        <v>951</v>
      </c>
      <c r="D431" s="134"/>
      <c r="E431" s="134">
        <v>365</v>
      </c>
      <c r="F431" s="5"/>
      <c r="G431" s="37"/>
      <c r="H431" s="37"/>
      <c r="I431" s="38">
        <f t="shared" si="90"/>
        <v>0</v>
      </c>
      <c r="J431" s="60"/>
      <c r="K431" s="39">
        <f t="shared" si="91"/>
        <v>365</v>
      </c>
      <c r="L431" s="38">
        <f t="shared" si="92"/>
        <v>1</v>
      </c>
    </row>
    <row r="432" spans="1:12">
      <c r="A432" s="134" t="s">
        <v>945</v>
      </c>
      <c r="B432" s="134" t="s">
        <v>952</v>
      </c>
      <c r="C432" s="134" t="s">
        <v>953</v>
      </c>
      <c r="D432" s="134"/>
      <c r="E432" s="134">
        <v>365</v>
      </c>
      <c r="F432" s="5"/>
      <c r="G432" s="13"/>
      <c r="H432" s="37"/>
      <c r="I432" s="38">
        <f t="shared" si="90"/>
        <v>0</v>
      </c>
      <c r="J432" s="60"/>
      <c r="K432" s="39">
        <f t="shared" si="91"/>
        <v>365</v>
      </c>
      <c r="L432" s="38">
        <f t="shared" si="92"/>
        <v>1</v>
      </c>
    </row>
    <row r="433" spans="1:12">
      <c r="A433" s="134" t="s">
        <v>945</v>
      </c>
      <c r="B433" s="134" t="s">
        <v>954</v>
      </c>
      <c r="C433" s="134" t="s">
        <v>955</v>
      </c>
      <c r="D433" s="134"/>
      <c r="E433" s="134">
        <v>365</v>
      </c>
      <c r="F433" s="5"/>
      <c r="G433" s="13"/>
      <c r="H433" s="37"/>
      <c r="I433" s="38">
        <f t="shared" si="90"/>
        <v>0</v>
      </c>
      <c r="J433" s="60"/>
      <c r="K433" s="39">
        <f t="shared" si="91"/>
        <v>365</v>
      </c>
      <c r="L433" s="38">
        <f t="shared" si="92"/>
        <v>1</v>
      </c>
    </row>
    <row r="434" spans="1:12">
      <c r="A434" s="134" t="s">
        <v>945</v>
      </c>
      <c r="B434" s="134" t="s">
        <v>956</v>
      </c>
      <c r="C434" s="134" t="s">
        <v>957</v>
      </c>
      <c r="D434" s="134"/>
      <c r="E434" s="134">
        <v>365</v>
      </c>
      <c r="F434" s="5"/>
      <c r="G434" s="13" t="s">
        <v>30</v>
      </c>
      <c r="H434" s="37">
        <v>30</v>
      </c>
      <c r="I434" s="38">
        <f t="shared" si="90"/>
        <v>8.2191780821917804E-2</v>
      </c>
      <c r="J434" s="60"/>
      <c r="K434" s="39">
        <f t="shared" si="91"/>
        <v>335</v>
      </c>
      <c r="L434" s="38">
        <f t="shared" si="92"/>
        <v>0.9178082191780822</v>
      </c>
    </row>
    <row r="435" spans="1:12">
      <c r="A435" s="135" t="s">
        <v>945</v>
      </c>
      <c r="B435" s="135" t="s">
        <v>958</v>
      </c>
      <c r="C435" s="135" t="s">
        <v>959</v>
      </c>
      <c r="D435" s="135"/>
      <c r="E435" s="135">
        <v>365</v>
      </c>
      <c r="F435" s="61"/>
      <c r="G435" s="40"/>
      <c r="H435" s="40"/>
      <c r="I435" s="41">
        <f t="shared" si="90"/>
        <v>0</v>
      </c>
      <c r="J435" s="62"/>
      <c r="K435" s="42">
        <f t="shared" si="91"/>
        <v>365</v>
      </c>
      <c r="L435" s="41">
        <f t="shared" si="92"/>
        <v>1</v>
      </c>
    </row>
    <row r="436" spans="1:12">
      <c r="A436" s="32"/>
      <c r="B436" s="33">
        <f>COUNTA(B429:B435)</f>
        <v>7</v>
      </c>
      <c r="C436" s="32"/>
      <c r="E436" s="36">
        <f>SUM(E429:E435)</f>
        <v>2555</v>
      </c>
      <c r="F436" s="43"/>
      <c r="G436" s="33">
        <f>COUNTA(G429:G435)</f>
        <v>2</v>
      </c>
      <c r="H436" s="36">
        <f>SUM(H429:H435)</f>
        <v>222</v>
      </c>
      <c r="I436" s="44">
        <f>H436/E436</f>
        <v>8.6888454011741681E-2</v>
      </c>
      <c r="J436" s="139"/>
      <c r="K436" s="50">
        <f>E436-H436</f>
        <v>2333</v>
      </c>
      <c r="L436" s="44">
        <f>K436/E436</f>
        <v>0.91311154598825828</v>
      </c>
    </row>
    <row r="437" spans="1:12">
      <c r="A437" s="32"/>
      <c r="B437" s="33"/>
      <c r="C437" s="32"/>
      <c r="E437" s="36"/>
      <c r="F437" s="43"/>
      <c r="G437" s="33"/>
      <c r="H437" s="36"/>
      <c r="I437" s="44"/>
      <c r="J437" s="139"/>
      <c r="K437" s="50"/>
      <c r="L437" s="44"/>
    </row>
    <row r="438" spans="1:12">
      <c r="A438" s="134" t="s">
        <v>960</v>
      </c>
      <c r="B438" s="134" t="s">
        <v>961</v>
      </c>
      <c r="C438" s="134" t="s">
        <v>962</v>
      </c>
      <c r="D438" s="134"/>
      <c r="E438" s="134">
        <v>365</v>
      </c>
      <c r="F438" s="5"/>
      <c r="G438" s="13"/>
      <c r="H438" s="37"/>
      <c r="I438" s="38">
        <f t="shared" ref="I438" si="93">H438/E438</f>
        <v>0</v>
      </c>
      <c r="J438" s="60"/>
      <c r="K438" s="39">
        <f t="shared" ref="K438" si="94">E438-H438</f>
        <v>365</v>
      </c>
      <c r="L438" s="38">
        <f t="shared" ref="L438" si="95">K438/E438</f>
        <v>1</v>
      </c>
    </row>
    <row r="439" spans="1:12">
      <c r="A439" s="134" t="s">
        <v>960</v>
      </c>
      <c r="B439" s="134" t="s">
        <v>963</v>
      </c>
      <c r="C439" s="134" t="s">
        <v>964</v>
      </c>
      <c r="D439" s="134"/>
      <c r="E439" s="134">
        <v>365</v>
      </c>
      <c r="F439" s="5"/>
      <c r="G439" s="13"/>
      <c r="H439" s="37"/>
      <c r="I439" s="38">
        <f t="shared" ref="I439:I472" si="96">H439/E439</f>
        <v>0</v>
      </c>
      <c r="J439" s="60"/>
      <c r="K439" s="39">
        <f t="shared" ref="K439:K472" si="97">E439-H439</f>
        <v>365</v>
      </c>
      <c r="L439" s="38">
        <f t="shared" ref="L439:L472" si="98">K439/E439</f>
        <v>1</v>
      </c>
    </row>
    <row r="440" spans="1:12">
      <c r="A440" s="134" t="s">
        <v>960</v>
      </c>
      <c r="B440" s="134" t="s">
        <v>965</v>
      </c>
      <c r="C440" s="134" t="s">
        <v>966</v>
      </c>
      <c r="D440" s="134"/>
      <c r="E440" s="134">
        <v>365</v>
      </c>
      <c r="F440" s="5"/>
      <c r="G440" s="13"/>
      <c r="H440" s="37"/>
      <c r="I440" s="38">
        <f t="shared" si="96"/>
        <v>0</v>
      </c>
      <c r="J440" s="60"/>
      <c r="K440" s="39">
        <f t="shared" si="97"/>
        <v>365</v>
      </c>
      <c r="L440" s="38">
        <f t="shared" si="98"/>
        <v>1</v>
      </c>
    </row>
    <row r="441" spans="1:12">
      <c r="A441" s="134" t="s">
        <v>960</v>
      </c>
      <c r="B441" s="134" t="s">
        <v>967</v>
      </c>
      <c r="C441" s="134" t="s">
        <v>968</v>
      </c>
      <c r="D441" s="134"/>
      <c r="E441" s="134">
        <v>365</v>
      </c>
      <c r="F441" s="5"/>
      <c r="G441" s="13"/>
      <c r="H441" s="37"/>
      <c r="I441" s="38">
        <f t="shared" si="96"/>
        <v>0</v>
      </c>
      <c r="J441" s="60"/>
      <c r="K441" s="39">
        <f t="shared" si="97"/>
        <v>365</v>
      </c>
      <c r="L441" s="38">
        <f t="shared" si="98"/>
        <v>1</v>
      </c>
    </row>
    <row r="442" spans="1:12">
      <c r="A442" s="134" t="s">
        <v>960</v>
      </c>
      <c r="B442" s="134" t="s">
        <v>969</v>
      </c>
      <c r="C442" s="134" t="s">
        <v>970</v>
      </c>
      <c r="D442" s="134"/>
      <c r="E442" s="134">
        <v>365</v>
      </c>
      <c r="F442" s="5"/>
      <c r="G442" s="13" t="s">
        <v>30</v>
      </c>
      <c r="H442" s="169">
        <v>2</v>
      </c>
      <c r="I442" s="38">
        <f t="shared" si="96"/>
        <v>5.4794520547945206E-3</v>
      </c>
      <c r="J442" s="60"/>
      <c r="K442" s="39">
        <f t="shared" si="97"/>
        <v>363</v>
      </c>
      <c r="L442" s="38">
        <f t="shared" si="98"/>
        <v>0.9945205479452055</v>
      </c>
    </row>
    <row r="443" spans="1:12">
      <c r="A443" s="134" t="s">
        <v>960</v>
      </c>
      <c r="B443" s="134" t="s">
        <v>971</v>
      </c>
      <c r="C443" s="134" t="s">
        <v>972</v>
      </c>
      <c r="D443" s="134"/>
      <c r="E443" s="134">
        <v>365</v>
      </c>
      <c r="F443" s="5"/>
      <c r="G443" s="13"/>
      <c r="H443" s="37"/>
      <c r="I443" s="38">
        <f t="shared" si="96"/>
        <v>0</v>
      </c>
      <c r="J443" s="60"/>
      <c r="K443" s="39">
        <f t="shared" si="97"/>
        <v>365</v>
      </c>
      <c r="L443" s="38">
        <f t="shared" si="98"/>
        <v>1</v>
      </c>
    </row>
    <row r="444" spans="1:12">
      <c r="A444" s="134" t="s">
        <v>960</v>
      </c>
      <c r="B444" s="134" t="s">
        <v>973</v>
      </c>
      <c r="C444" s="134" t="s">
        <v>974</v>
      </c>
      <c r="D444" s="134"/>
      <c r="E444" s="134">
        <v>365</v>
      </c>
      <c r="F444" s="5"/>
      <c r="G444" s="13" t="s">
        <v>30</v>
      </c>
      <c r="H444" s="169">
        <v>16</v>
      </c>
      <c r="I444" s="38">
        <f t="shared" si="96"/>
        <v>4.3835616438356165E-2</v>
      </c>
      <c r="J444" s="60"/>
      <c r="K444" s="39">
        <f t="shared" si="97"/>
        <v>349</v>
      </c>
      <c r="L444" s="38">
        <f t="shared" si="98"/>
        <v>0.95616438356164379</v>
      </c>
    </row>
    <row r="445" spans="1:12">
      <c r="A445" s="134" t="s">
        <v>960</v>
      </c>
      <c r="B445" s="134" t="s">
        <v>975</v>
      </c>
      <c r="C445" s="134" t="s">
        <v>976</v>
      </c>
      <c r="D445" s="134"/>
      <c r="E445" s="134">
        <v>365</v>
      </c>
      <c r="F445" s="5"/>
      <c r="G445" s="13" t="s">
        <v>30</v>
      </c>
      <c r="H445" s="169">
        <v>17</v>
      </c>
      <c r="I445" s="38">
        <f t="shared" si="96"/>
        <v>4.6575342465753428E-2</v>
      </c>
      <c r="J445" s="60"/>
      <c r="K445" s="39">
        <f t="shared" si="97"/>
        <v>348</v>
      </c>
      <c r="L445" s="38">
        <f t="shared" si="98"/>
        <v>0.95342465753424654</v>
      </c>
    </row>
    <row r="446" spans="1:12">
      <c r="A446" s="134" t="s">
        <v>960</v>
      </c>
      <c r="B446" s="134" t="s">
        <v>977</v>
      </c>
      <c r="C446" s="134" t="s">
        <v>978</v>
      </c>
      <c r="D446" s="134"/>
      <c r="E446" s="134">
        <v>365</v>
      </c>
      <c r="F446" s="5"/>
      <c r="G446" s="13"/>
      <c r="H446" s="37"/>
      <c r="I446" s="38">
        <f t="shared" si="96"/>
        <v>0</v>
      </c>
      <c r="J446" s="60"/>
      <c r="K446" s="39">
        <f t="shared" si="97"/>
        <v>365</v>
      </c>
      <c r="L446" s="38">
        <f t="shared" si="98"/>
        <v>1</v>
      </c>
    </row>
    <row r="447" spans="1:12">
      <c r="A447" s="134" t="s">
        <v>960</v>
      </c>
      <c r="B447" s="134" t="s">
        <v>979</v>
      </c>
      <c r="C447" s="134" t="s">
        <v>980</v>
      </c>
      <c r="D447" s="134"/>
      <c r="E447" s="134">
        <v>365</v>
      </c>
      <c r="F447" s="5"/>
      <c r="G447" s="13"/>
      <c r="H447" s="37"/>
      <c r="I447" s="38">
        <f t="shared" si="96"/>
        <v>0</v>
      </c>
      <c r="J447" s="60"/>
      <c r="K447" s="39">
        <f t="shared" si="97"/>
        <v>365</v>
      </c>
      <c r="L447" s="38">
        <f t="shared" si="98"/>
        <v>1</v>
      </c>
    </row>
    <row r="448" spans="1:12">
      <c r="A448" s="134" t="s">
        <v>960</v>
      </c>
      <c r="B448" s="134" t="s">
        <v>981</v>
      </c>
      <c r="C448" s="134" t="s">
        <v>982</v>
      </c>
      <c r="D448" s="134"/>
      <c r="E448" s="134">
        <v>365</v>
      </c>
      <c r="F448" s="5"/>
      <c r="G448" s="13" t="s">
        <v>30</v>
      </c>
      <c r="H448" s="169">
        <v>6</v>
      </c>
      <c r="I448" s="38">
        <f t="shared" si="96"/>
        <v>1.643835616438356E-2</v>
      </c>
      <c r="J448" s="60"/>
      <c r="K448" s="39">
        <f t="shared" si="97"/>
        <v>359</v>
      </c>
      <c r="L448" s="38">
        <f t="shared" si="98"/>
        <v>0.98356164383561639</v>
      </c>
    </row>
    <row r="449" spans="1:12">
      <c r="A449" s="134" t="s">
        <v>960</v>
      </c>
      <c r="B449" s="134" t="s">
        <v>983</v>
      </c>
      <c r="C449" s="134" t="s">
        <v>984</v>
      </c>
      <c r="D449" s="134"/>
      <c r="E449" s="134">
        <v>365</v>
      </c>
      <c r="F449" s="5"/>
      <c r="G449" s="13"/>
      <c r="H449" s="37"/>
      <c r="I449" s="38">
        <f t="shared" si="96"/>
        <v>0</v>
      </c>
      <c r="J449" s="60"/>
      <c r="K449" s="39">
        <f t="shared" si="97"/>
        <v>365</v>
      </c>
      <c r="L449" s="38">
        <f t="shared" si="98"/>
        <v>1</v>
      </c>
    </row>
    <row r="450" spans="1:12">
      <c r="A450" s="134" t="s">
        <v>960</v>
      </c>
      <c r="B450" s="134" t="s">
        <v>985</v>
      </c>
      <c r="C450" s="134" t="s">
        <v>986</v>
      </c>
      <c r="D450" s="134"/>
      <c r="E450" s="134">
        <v>365</v>
      </c>
      <c r="F450" s="5"/>
      <c r="G450" s="13"/>
      <c r="H450" s="37"/>
      <c r="I450" s="38">
        <f t="shared" si="96"/>
        <v>0</v>
      </c>
      <c r="J450" s="60"/>
      <c r="K450" s="39">
        <f t="shared" si="97"/>
        <v>365</v>
      </c>
      <c r="L450" s="38">
        <f t="shared" si="98"/>
        <v>1</v>
      </c>
    </row>
    <row r="451" spans="1:12">
      <c r="A451" s="134" t="s">
        <v>960</v>
      </c>
      <c r="B451" s="134" t="s">
        <v>987</v>
      </c>
      <c r="C451" s="134" t="s">
        <v>988</v>
      </c>
      <c r="D451" s="134"/>
      <c r="E451" s="134">
        <v>365</v>
      </c>
      <c r="F451" s="5"/>
      <c r="G451" s="13" t="s">
        <v>30</v>
      </c>
      <c r="H451" s="169">
        <v>2</v>
      </c>
      <c r="I451" s="38">
        <f t="shared" si="96"/>
        <v>5.4794520547945206E-3</v>
      </c>
      <c r="J451" s="60"/>
      <c r="K451" s="39">
        <f t="shared" si="97"/>
        <v>363</v>
      </c>
      <c r="L451" s="38">
        <f t="shared" si="98"/>
        <v>0.9945205479452055</v>
      </c>
    </row>
    <row r="452" spans="1:12">
      <c r="A452" s="134" t="s">
        <v>960</v>
      </c>
      <c r="B452" s="134" t="s">
        <v>989</v>
      </c>
      <c r="C452" s="134" t="s">
        <v>990</v>
      </c>
      <c r="D452" s="134"/>
      <c r="E452" s="134">
        <v>365</v>
      </c>
      <c r="F452" s="5"/>
      <c r="G452" s="13" t="s">
        <v>30</v>
      </c>
      <c r="H452" s="169">
        <v>14</v>
      </c>
      <c r="I452" s="38">
        <f t="shared" si="96"/>
        <v>3.8356164383561646E-2</v>
      </c>
      <c r="J452" s="60"/>
      <c r="K452" s="39">
        <f t="shared" si="97"/>
        <v>351</v>
      </c>
      <c r="L452" s="38">
        <f t="shared" si="98"/>
        <v>0.9616438356164384</v>
      </c>
    </row>
    <row r="453" spans="1:12">
      <c r="A453" s="134" t="s">
        <v>960</v>
      </c>
      <c r="B453" s="134" t="s">
        <v>991</v>
      </c>
      <c r="C453" s="134" t="s">
        <v>992</v>
      </c>
      <c r="D453" s="134"/>
      <c r="E453" s="134">
        <v>365</v>
      </c>
      <c r="F453" s="5"/>
      <c r="G453" s="13"/>
      <c r="H453" s="37"/>
      <c r="I453" s="38">
        <f t="shared" si="96"/>
        <v>0</v>
      </c>
      <c r="J453" s="60"/>
      <c r="K453" s="39">
        <f t="shared" si="97"/>
        <v>365</v>
      </c>
      <c r="L453" s="38">
        <f t="shared" si="98"/>
        <v>1</v>
      </c>
    </row>
    <row r="454" spans="1:12">
      <c r="A454" s="134" t="s">
        <v>960</v>
      </c>
      <c r="B454" s="134" t="s">
        <v>993</v>
      </c>
      <c r="C454" s="134" t="s">
        <v>994</v>
      </c>
      <c r="D454" s="134"/>
      <c r="E454" s="134">
        <v>365</v>
      </c>
      <c r="F454" s="5"/>
      <c r="G454" s="13"/>
      <c r="H454" s="37"/>
      <c r="I454" s="38">
        <f t="shared" si="96"/>
        <v>0</v>
      </c>
      <c r="J454" s="60"/>
      <c r="K454" s="39">
        <f t="shared" si="97"/>
        <v>365</v>
      </c>
      <c r="L454" s="38">
        <f t="shared" si="98"/>
        <v>1</v>
      </c>
    </row>
    <row r="455" spans="1:12">
      <c r="A455" s="134" t="s">
        <v>960</v>
      </c>
      <c r="B455" s="134" t="s">
        <v>995</v>
      </c>
      <c r="C455" s="134" t="s">
        <v>996</v>
      </c>
      <c r="D455" s="134"/>
      <c r="E455" s="134">
        <v>365</v>
      </c>
      <c r="F455" s="5"/>
      <c r="G455" s="13" t="s">
        <v>30</v>
      </c>
      <c r="H455" s="169">
        <v>6</v>
      </c>
      <c r="I455" s="38">
        <f t="shared" si="96"/>
        <v>1.643835616438356E-2</v>
      </c>
      <c r="J455" s="60"/>
      <c r="K455" s="39">
        <f t="shared" si="97"/>
        <v>359</v>
      </c>
      <c r="L455" s="38">
        <f t="shared" si="98"/>
        <v>0.98356164383561639</v>
      </c>
    </row>
    <row r="456" spans="1:12">
      <c r="A456" s="134" t="s">
        <v>960</v>
      </c>
      <c r="B456" s="134" t="s">
        <v>997</v>
      </c>
      <c r="C456" s="134" t="s">
        <v>998</v>
      </c>
      <c r="D456" s="134"/>
      <c r="E456" s="134">
        <v>365</v>
      </c>
      <c r="F456" s="5"/>
      <c r="G456" s="13"/>
      <c r="H456" s="37"/>
      <c r="I456" s="38">
        <f t="shared" si="96"/>
        <v>0</v>
      </c>
      <c r="J456" s="60"/>
      <c r="K456" s="39">
        <f t="shared" si="97"/>
        <v>365</v>
      </c>
      <c r="L456" s="38">
        <f t="shared" si="98"/>
        <v>1</v>
      </c>
    </row>
    <row r="457" spans="1:12">
      <c r="A457" s="134" t="s">
        <v>960</v>
      </c>
      <c r="B457" s="134" t="s">
        <v>999</v>
      </c>
      <c r="C457" s="134" t="s">
        <v>1000</v>
      </c>
      <c r="D457" s="134"/>
      <c r="E457" s="134">
        <v>365</v>
      </c>
      <c r="F457" s="5"/>
      <c r="G457" s="13" t="s">
        <v>30</v>
      </c>
      <c r="H457" s="169">
        <v>6</v>
      </c>
      <c r="I457" s="38">
        <f t="shared" si="96"/>
        <v>1.643835616438356E-2</v>
      </c>
      <c r="J457" s="60"/>
      <c r="K457" s="39">
        <f t="shared" si="97"/>
        <v>359</v>
      </c>
      <c r="L457" s="38">
        <f t="shared" si="98"/>
        <v>0.98356164383561639</v>
      </c>
    </row>
    <row r="458" spans="1:12">
      <c r="A458" s="134" t="s">
        <v>960</v>
      </c>
      <c r="B458" s="134" t="s">
        <v>1001</v>
      </c>
      <c r="C458" s="134" t="s">
        <v>1002</v>
      </c>
      <c r="D458" s="134"/>
      <c r="E458" s="134">
        <v>365</v>
      </c>
      <c r="F458" s="5"/>
      <c r="G458" s="13" t="s">
        <v>30</v>
      </c>
      <c r="H458" s="169">
        <v>2</v>
      </c>
      <c r="I458" s="38">
        <f t="shared" si="96"/>
        <v>5.4794520547945206E-3</v>
      </c>
      <c r="J458" s="60"/>
      <c r="K458" s="39">
        <f t="shared" si="97"/>
        <v>363</v>
      </c>
      <c r="L458" s="38">
        <f t="shared" si="98"/>
        <v>0.9945205479452055</v>
      </c>
    </row>
    <row r="459" spans="1:12">
      <c r="A459" s="134" t="s">
        <v>960</v>
      </c>
      <c r="B459" s="134" t="s">
        <v>1003</v>
      </c>
      <c r="C459" s="134" t="s">
        <v>878</v>
      </c>
      <c r="D459" s="134"/>
      <c r="E459" s="134">
        <v>365</v>
      </c>
      <c r="F459" s="5"/>
      <c r="G459" s="13" t="s">
        <v>30</v>
      </c>
      <c r="H459" s="169">
        <v>2</v>
      </c>
      <c r="I459" s="38">
        <f t="shared" si="96"/>
        <v>5.4794520547945206E-3</v>
      </c>
      <c r="J459" s="60"/>
      <c r="K459" s="39">
        <f t="shared" si="97"/>
        <v>363</v>
      </c>
      <c r="L459" s="38">
        <f t="shared" si="98"/>
        <v>0.9945205479452055</v>
      </c>
    </row>
    <row r="460" spans="1:12">
      <c r="A460" s="134" t="s">
        <v>960</v>
      </c>
      <c r="B460" s="134" t="s">
        <v>1004</v>
      </c>
      <c r="C460" s="134" t="s">
        <v>1005</v>
      </c>
      <c r="D460" s="134"/>
      <c r="E460" s="134">
        <v>365</v>
      </c>
      <c r="F460" s="5"/>
      <c r="G460" s="13"/>
      <c r="H460" s="37"/>
      <c r="I460" s="38">
        <f t="shared" si="96"/>
        <v>0</v>
      </c>
      <c r="J460" s="60"/>
      <c r="K460" s="39">
        <f t="shared" si="97"/>
        <v>365</v>
      </c>
      <c r="L460" s="38">
        <f t="shared" si="98"/>
        <v>1</v>
      </c>
    </row>
    <row r="461" spans="1:12">
      <c r="A461" s="134" t="s">
        <v>960</v>
      </c>
      <c r="B461" s="134" t="s">
        <v>1006</v>
      </c>
      <c r="C461" s="134" t="s">
        <v>1007</v>
      </c>
      <c r="D461" s="134"/>
      <c r="E461" s="134">
        <v>365</v>
      </c>
      <c r="F461" s="5"/>
      <c r="G461" s="13"/>
      <c r="H461" s="37"/>
      <c r="I461" s="38">
        <f t="shared" si="96"/>
        <v>0</v>
      </c>
      <c r="J461" s="60"/>
      <c r="K461" s="39">
        <f t="shared" si="97"/>
        <v>365</v>
      </c>
      <c r="L461" s="38">
        <f t="shared" si="98"/>
        <v>1</v>
      </c>
    </row>
    <row r="462" spans="1:12">
      <c r="A462" s="134" t="s">
        <v>960</v>
      </c>
      <c r="B462" s="134" t="s">
        <v>1008</v>
      </c>
      <c r="C462" s="134" t="s">
        <v>1009</v>
      </c>
      <c r="D462" s="134"/>
      <c r="E462" s="134">
        <v>365</v>
      </c>
      <c r="F462" s="5"/>
      <c r="G462" s="13" t="s">
        <v>30</v>
      </c>
      <c r="H462" s="169">
        <v>20</v>
      </c>
      <c r="I462" s="38">
        <f t="shared" si="96"/>
        <v>5.4794520547945202E-2</v>
      </c>
      <c r="J462" s="60"/>
      <c r="K462" s="39">
        <f t="shared" si="97"/>
        <v>345</v>
      </c>
      <c r="L462" s="38">
        <f t="shared" si="98"/>
        <v>0.9452054794520548</v>
      </c>
    </row>
    <row r="463" spans="1:12">
      <c r="A463" s="134" t="s">
        <v>960</v>
      </c>
      <c r="B463" s="134" t="s">
        <v>1010</v>
      </c>
      <c r="C463" s="134" t="s">
        <v>1011</v>
      </c>
      <c r="D463" s="134"/>
      <c r="E463" s="134">
        <v>365</v>
      </c>
      <c r="F463" s="5"/>
      <c r="G463" s="13"/>
      <c r="H463" s="37"/>
      <c r="I463" s="38">
        <f t="shared" si="96"/>
        <v>0</v>
      </c>
      <c r="J463" s="60"/>
      <c r="K463" s="39">
        <f t="shared" si="97"/>
        <v>365</v>
      </c>
      <c r="L463" s="38">
        <f t="shared" si="98"/>
        <v>1</v>
      </c>
    </row>
    <row r="464" spans="1:12">
      <c r="A464" s="134" t="s">
        <v>960</v>
      </c>
      <c r="B464" s="134" t="s">
        <v>1012</v>
      </c>
      <c r="C464" s="134" t="s">
        <v>1013</v>
      </c>
      <c r="D464" s="134"/>
      <c r="E464" s="134">
        <v>365</v>
      </c>
      <c r="F464" s="5"/>
      <c r="G464" s="13"/>
      <c r="H464" s="37"/>
      <c r="I464" s="38">
        <f t="shared" si="96"/>
        <v>0</v>
      </c>
      <c r="J464" s="60"/>
      <c r="K464" s="39">
        <f t="shared" si="97"/>
        <v>365</v>
      </c>
      <c r="L464" s="38">
        <f t="shared" si="98"/>
        <v>1</v>
      </c>
    </row>
    <row r="465" spans="1:12">
      <c r="A465" s="134" t="s">
        <v>960</v>
      </c>
      <c r="B465" s="134" t="s">
        <v>1014</v>
      </c>
      <c r="C465" s="134" t="s">
        <v>1015</v>
      </c>
      <c r="D465" s="134"/>
      <c r="E465" s="134">
        <v>365</v>
      </c>
      <c r="F465" s="5"/>
      <c r="G465" s="13" t="s">
        <v>30</v>
      </c>
      <c r="H465" s="37">
        <v>7</v>
      </c>
      <c r="I465" s="38">
        <f t="shared" si="96"/>
        <v>1.9178082191780823E-2</v>
      </c>
      <c r="J465" s="60"/>
      <c r="K465" s="39">
        <f t="shared" si="97"/>
        <v>358</v>
      </c>
      <c r="L465" s="38">
        <f t="shared" si="98"/>
        <v>0.98082191780821915</v>
      </c>
    </row>
    <row r="466" spans="1:12">
      <c r="A466" s="134" t="s">
        <v>960</v>
      </c>
      <c r="B466" s="134" t="s">
        <v>1016</v>
      </c>
      <c r="C466" s="134" t="s">
        <v>1017</v>
      </c>
      <c r="D466" s="134"/>
      <c r="E466" s="134">
        <v>365</v>
      </c>
      <c r="F466" s="5"/>
      <c r="G466" s="13"/>
      <c r="H466" s="37"/>
      <c r="I466" s="38">
        <f t="shared" si="96"/>
        <v>0</v>
      </c>
      <c r="J466" s="60"/>
      <c r="K466" s="39">
        <f t="shared" si="97"/>
        <v>365</v>
      </c>
      <c r="L466" s="38">
        <f t="shared" si="98"/>
        <v>1</v>
      </c>
    </row>
    <row r="467" spans="1:12">
      <c r="A467" s="134" t="s">
        <v>960</v>
      </c>
      <c r="B467" s="134" t="s">
        <v>1018</v>
      </c>
      <c r="C467" s="134" t="s">
        <v>1019</v>
      </c>
      <c r="D467" s="134"/>
      <c r="E467" s="134">
        <v>365</v>
      </c>
      <c r="F467" s="5"/>
      <c r="G467" s="13"/>
      <c r="H467" s="37"/>
      <c r="I467" s="38">
        <f t="shared" si="96"/>
        <v>0</v>
      </c>
      <c r="J467" s="60"/>
      <c r="K467" s="39">
        <f t="shared" si="97"/>
        <v>365</v>
      </c>
      <c r="L467" s="38">
        <f t="shared" si="98"/>
        <v>1</v>
      </c>
    </row>
    <row r="468" spans="1:12">
      <c r="A468" s="134" t="s">
        <v>960</v>
      </c>
      <c r="B468" s="134" t="s">
        <v>1020</v>
      </c>
      <c r="C468" s="134" t="s">
        <v>1021</v>
      </c>
      <c r="D468" s="134"/>
      <c r="E468" s="134">
        <v>365</v>
      </c>
      <c r="F468" s="5"/>
      <c r="G468" s="13"/>
      <c r="H468" s="37"/>
      <c r="I468" s="38">
        <f t="shared" si="96"/>
        <v>0</v>
      </c>
      <c r="J468" s="60"/>
      <c r="K468" s="39">
        <f t="shared" si="97"/>
        <v>365</v>
      </c>
      <c r="L468" s="38">
        <f t="shared" si="98"/>
        <v>1</v>
      </c>
    </row>
    <row r="469" spans="1:12">
      <c r="A469" s="134" t="s">
        <v>960</v>
      </c>
      <c r="B469" s="134" t="s">
        <v>1022</v>
      </c>
      <c r="C469" s="134" t="s">
        <v>1023</v>
      </c>
      <c r="D469" s="134"/>
      <c r="E469" s="134">
        <v>365</v>
      </c>
      <c r="F469" s="5"/>
      <c r="G469" s="13"/>
      <c r="H469" s="37"/>
      <c r="I469" s="38">
        <f t="shared" si="96"/>
        <v>0</v>
      </c>
      <c r="J469" s="60"/>
      <c r="K469" s="39">
        <f t="shared" si="97"/>
        <v>365</v>
      </c>
      <c r="L469" s="38">
        <f t="shared" si="98"/>
        <v>1</v>
      </c>
    </row>
    <row r="470" spans="1:12">
      <c r="A470" s="134" t="s">
        <v>960</v>
      </c>
      <c r="B470" s="134" t="s">
        <v>1024</v>
      </c>
      <c r="C470" s="134" t="s">
        <v>1025</v>
      </c>
      <c r="D470" s="134"/>
      <c r="E470" s="134">
        <v>365</v>
      </c>
      <c r="F470" s="5"/>
      <c r="G470" s="13"/>
      <c r="H470" s="37"/>
      <c r="I470" s="38">
        <f t="shared" si="96"/>
        <v>0</v>
      </c>
      <c r="J470" s="60"/>
      <c r="K470" s="39">
        <f t="shared" si="97"/>
        <v>365</v>
      </c>
      <c r="L470" s="38">
        <f t="shared" si="98"/>
        <v>1</v>
      </c>
    </row>
    <row r="471" spans="1:12">
      <c r="A471" s="134" t="s">
        <v>960</v>
      </c>
      <c r="B471" s="134" t="s">
        <v>1026</v>
      </c>
      <c r="C471" s="134" t="s">
        <v>1027</v>
      </c>
      <c r="D471" s="134"/>
      <c r="E471" s="134">
        <v>365</v>
      </c>
      <c r="F471" s="5"/>
      <c r="G471" s="13"/>
      <c r="H471" s="37"/>
      <c r="I471" s="38">
        <f t="shared" si="96"/>
        <v>0</v>
      </c>
      <c r="J471" s="60"/>
      <c r="K471" s="39">
        <f t="shared" si="97"/>
        <v>365</v>
      </c>
      <c r="L471" s="38">
        <f t="shared" si="98"/>
        <v>1</v>
      </c>
    </row>
    <row r="472" spans="1:12">
      <c r="A472" s="135" t="s">
        <v>960</v>
      </c>
      <c r="B472" s="135" t="s">
        <v>1028</v>
      </c>
      <c r="C472" s="135" t="s">
        <v>1029</v>
      </c>
      <c r="D472" s="135"/>
      <c r="E472" s="135">
        <v>365</v>
      </c>
      <c r="F472" s="61"/>
      <c r="G472" s="63"/>
      <c r="H472" s="40"/>
      <c r="I472" s="41">
        <f t="shared" si="96"/>
        <v>0</v>
      </c>
      <c r="J472" s="62"/>
      <c r="K472" s="42">
        <f t="shared" si="97"/>
        <v>365</v>
      </c>
      <c r="L472" s="41">
        <f t="shared" si="98"/>
        <v>1</v>
      </c>
    </row>
    <row r="473" spans="1:12">
      <c r="A473" s="32"/>
      <c r="B473" s="33">
        <f>COUNTA(B438:B472)</f>
        <v>35</v>
      </c>
      <c r="C473" s="32"/>
      <c r="E473" s="36">
        <f>SUM(E438:E472)</f>
        <v>12775</v>
      </c>
      <c r="F473" s="43"/>
      <c r="G473" s="33">
        <f>COUNTA(G438:G472)</f>
        <v>12</v>
      </c>
      <c r="H473" s="36">
        <f>SUM(H438:H472)</f>
        <v>100</v>
      </c>
      <c r="I473" s="44">
        <f>H473/E473</f>
        <v>7.8277886497064575E-3</v>
      </c>
      <c r="J473" s="168"/>
      <c r="K473" s="50">
        <f>E473-H473</f>
        <v>12675</v>
      </c>
      <c r="L473" s="44">
        <f>K473/E473</f>
        <v>0.99217221135029354</v>
      </c>
    </row>
    <row r="474" spans="1:12">
      <c r="A474" s="32"/>
      <c r="B474" s="33"/>
      <c r="C474" s="32"/>
      <c r="E474" s="36"/>
      <c r="F474" s="43"/>
      <c r="G474" s="33"/>
      <c r="H474" s="36"/>
      <c r="I474" s="44"/>
      <c r="J474" s="168"/>
      <c r="K474" s="50"/>
      <c r="L474" s="44"/>
    </row>
    <row r="475" spans="1:12">
      <c r="A475" s="32"/>
      <c r="B475" s="33"/>
      <c r="C475" s="32"/>
      <c r="E475" s="36"/>
      <c r="F475" s="43"/>
      <c r="G475" s="33"/>
      <c r="H475" s="36"/>
      <c r="I475" s="44"/>
      <c r="J475" s="168"/>
      <c r="K475" s="50"/>
      <c r="L475" s="44"/>
    </row>
    <row r="476" spans="1:12">
      <c r="A476" s="32"/>
      <c r="B476" s="33"/>
      <c r="C476" s="32"/>
      <c r="E476" s="36"/>
      <c r="F476" s="43"/>
      <c r="G476" s="33"/>
      <c r="H476" s="36"/>
      <c r="I476" s="44"/>
      <c r="J476" s="73"/>
      <c r="K476" s="50"/>
      <c r="L476" s="44"/>
    </row>
    <row r="477" spans="1:12">
      <c r="B477" s="101" t="s">
        <v>151</v>
      </c>
      <c r="C477" s="116"/>
      <c r="D477" s="117"/>
      <c r="G477" s="37"/>
      <c r="H477" s="37"/>
    </row>
    <row r="478" spans="1:12">
      <c r="B478" s="101"/>
      <c r="C478" s="119" t="s">
        <v>111</v>
      </c>
      <c r="D478" s="117"/>
      <c r="E478" s="100">
        <f>SUM(B4+B7+B21+B51+B102+B132+B155+B182+B212+B290+B299+B318+B361+B397+B427+B436+B473)</f>
        <v>438</v>
      </c>
      <c r="G478" s="37"/>
      <c r="H478" s="37"/>
    </row>
    <row r="479" spans="1:12">
      <c r="B479" s="101"/>
      <c r="C479" s="119" t="s">
        <v>152</v>
      </c>
      <c r="D479" s="117"/>
      <c r="E479" s="99">
        <f>SUM(E4+E7+E21+E51+E102+E132+E155+E182+E212+E290+E299+E318+E361+E397+E427+E436+E473)</f>
        <v>142354</v>
      </c>
      <c r="G479" s="37"/>
      <c r="H479" s="37"/>
    </row>
    <row r="480" spans="1:12">
      <c r="B480" s="118"/>
      <c r="C480" s="119" t="s">
        <v>142</v>
      </c>
      <c r="D480" s="100"/>
      <c r="E480" s="100">
        <f>SUM(G4+G7+G21+G51+G102+G132+G155+G182+G212+G290+G299+G318+G361+G397+G427+G436+G473)</f>
        <v>138</v>
      </c>
      <c r="G480" s="37"/>
      <c r="H480" s="37"/>
    </row>
    <row r="481" spans="2:8">
      <c r="B481" s="118"/>
      <c r="C481" s="119" t="s">
        <v>153</v>
      </c>
      <c r="D481" s="100" t="e">
        <f>SUM(D52+D96+D102+#REF!)</f>
        <v>#REF!</v>
      </c>
      <c r="E481" s="99">
        <f>SUM(H4+H7+H21+H51+H102+H132+H155+H182+H212+H290+H299+H318+H361+H397+H427+H436+H473)</f>
        <v>6262</v>
      </c>
      <c r="G481" s="37"/>
      <c r="H481" s="37"/>
    </row>
    <row r="482" spans="2:8">
      <c r="B482" s="118"/>
      <c r="C482" s="119" t="s">
        <v>154</v>
      </c>
      <c r="D482" s="100" t="e">
        <f>SUM(E52+E96+E102+#REF!)</f>
        <v>#REF!</v>
      </c>
      <c r="E482" s="128">
        <f>E481/E479</f>
        <v>4.3988929007966054E-2</v>
      </c>
      <c r="G482" s="37"/>
      <c r="H482" s="37"/>
    </row>
    <row r="483" spans="2:8">
      <c r="C483" s="119" t="s">
        <v>155</v>
      </c>
      <c r="E483" s="99">
        <f>SUM(K4+K7+K21+K51+K102+K132+K155+K182+K212+K290+K299+K318+K361+K397+K427+K436+K473)</f>
        <v>136092</v>
      </c>
      <c r="G483" s="37"/>
      <c r="H483" s="37"/>
    </row>
    <row r="484" spans="2:8">
      <c r="C484" s="119" t="s">
        <v>156</v>
      </c>
      <c r="E484" s="128">
        <f>E483/E479</f>
        <v>0.95601107099203397</v>
      </c>
      <c r="G484" s="37"/>
      <c r="H484" s="37"/>
    </row>
    <row r="485" spans="2:8">
      <c r="G485" s="37"/>
      <c r="H485" s="37"/>
    </row>
    <row r="486" spans="2:8">
      <c r="G486" s="37"/>
      <c r="H486" s="37"/>
    </row>
    <row r="487" spans="2:8">
      <c r="G487" s="37"/>
      <c r="H487" s="37"/>
    </row>
    <row r="488" spans="2:8">
      <c r="G488" s="37"/>
      <c r="H488" s="37"/>
    </row>
    <row r="489" spans="2:8">
      <c r="G489" s="37"/>
      <c r="H489" s="37"/>
    </row>
  </sheetData>
  <sortState ref="A184:L211">
    <sortCondition ref="C184:C211"/>
  </sortState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California Beach Days at Monitored Beaches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Attributes</vt:lpstr>
      <vt:lpstr>Monitoring</vt:lpstr>
      <vt:lpstr>Pollution Sources</vt:lpstr>
      <vt:lpstr>2010 Actions</vt:lpstr>
      <vt:lpstr>Action Durations</vt:lpstr>
      <vt:lpstr>Beach Days</vt:lpstr>
      <vt:lpstr>'2010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'2010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</vt:vector>
  </TitlesOfParts>
  <Company>Tetra Tech,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Jonathan.Simpson</cp:lastModifiedBy>
  <cp:lastPrinted>2011-06-23T18:33:49Z</cp:lastPrinted>
  <dcterms:created xsi:type="dcterms:W3CDTF">2006-12-12T20:37:17Z</dcterms:created>
  <dcterms:modified xsi:type="dcterms:W3CDTF">2011-06-23T18:34:51Z</dcterms:modified>
</cp:coreProperties>
</file>