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<sst xmlns="http://schemas.openxmlformats.org/spreadsheetml/2006/main" count="100" uniqueCount="67">
  <si>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Unless otherwise noted all data in these Tables comes from Montague, C.L., Caldwell, J.W., and Knight, R.L. 1981.</t>
  </si>
  <si>
    <t xml:space="preserve"> Record of Metabolism of Estuarine Ecosystems at Crystal, River, Florida, Final Annual Report to the Florida Power Corp. </t>
  </si>
  <si>
    <t xml:space="preserve">Contract #QEA-000045. Systems Ecology and Energy Analysis Group, Department of Environmental Engineering Sciences, </t>
  </si>
  <si>
    <t>University of Florida, Gainesville, FL.</t>
  </si>
  <si>
    <t>year</t>
  </si>
  <si>
    <t>Season</t>
  </si>
  <si>
    <t>winter</t>
  </si>
  <si>
    <t>na</t>
  </si>
  <si>
    <t>spring</t>
  </si>
  <si>
    <t xml:space="preserve">summer </t>
  </si>
  <si>
    <t>fall</t>
  </si>
  <si>
    <t>Control Marsh</t>
  </si>
  <si>
    <t>Thermal Marsh</t>
  </si>
  <si>
    <t>gC m-2 d-1</t>
  </si>
  <si>
    <t xml:space="preserve"> g dry wt. m-2</t>
  </si>
  <si>
    <t>X2 for day.</t>
  </si>
  <si>
    <t>X2 to dry wt</t>
  </si>
  <si>
    <t>% of live biomass</t>
  </si>
  <si>
    <t>Live Biomass</t>
  </si>
  <si>
    <t xml:space="preserve">Maintenance </t>
  </si>
  <si>
    <t xml:space="preserve">Night Respiration </t>
  </si>
  <si>
    <t>Night Respiration</t>
  </si>
  <si>
    <t xml:space="preserve"> gC m-2 d-1</t>
  </si>
  <si>
    <t>Ratio Thermal/Control</t>
  </si>
  <si>
    <t>Thermal/Control</t>
  </si>
  <si>
    <t xml:space="preserve">Maintenance Ratio </t>
  </si>
  <si>
    <t>P/R</t>
  </si>
  <si>
    <t>A g O2</t>
  </si>
  <si>
    <t>B</t>
  </si>
  <si>
    <t xml:space="preserve"> OB</t>
  </si>
  <si>
    <t>Thermal</t>
  </si>
  <si>
    <t>1980w</t>
  </si>
  <si>
    <t>1980sp</t>
  </si>
  <si>
    <t>1980s</t>
  </si>
  <si>
    <t>1980f</t>
  </si>
  <si>
    <t>g O2 m-2 y-1</t>
  </si>
  <si>
    <t>Control</t>
  </si>
  <si>
    <t>E</t>
  </si>
  <si>
    <t>D</t>
  </si>
  <si>
    <t>C</t>
  </si>
  <si>
    <t>Community Gross Production gO m-2 d-1</t>
  </si>
  <si>
    <t>System Metabolism gO m-2 d-1</t>
  </si>
  <si>
    <t>Seasonal Total</t>
  </si>
  <si>
    <t>Annual Total</t>
  </si>
  <si>
    <t>joules y-1</t>
  </si>
  <si>
    <t xml:space="preserve">Annual Energy for Area* </t>
  </si>
  <si>
    <t>*night resp X2 for the day /2 to get C/ .2 to get dry wt. X 4.5 to get Kcal X 4183 to get joules X area m-2</t>
  </si>
  <si>
    <t>*GPP /2 to get C/ .2 to get dry wt. X 4.5 to get Kcal X 4183 to get joules X area m-2</t>
  </si>
  <si>
    <t>joules</t>
  </si>
  <si>
    <t>sej/J</t>
  </si>
  <si>
    <t>Emergy sej</t>
  </si>
  <si>
    <t>Emergy basis m-2 y-1</t>
  </si>
  <si>
    <t>Thermal System Transformity for Production</t>
  </si>
  <si>
    <t>Thermal System Transformity for consumption</t>
  </si>
  <si>
    <t>2.25 km-2 y-1</t>
  </si>
  <si>
    <t xml:space="preserve">Kcal </t>
  </si>
  <si>
    <t>Control System Transformity for Production</t>
  </si>
  <si>
    <t>Control System Transformity for consumption</t>
  </si>
  <si>
    <t>Data for Figure 7 (b)  P/R ratios</t>
  </si>
  <si>
    <t xml:space="preserve">Data for Figure 7(a) Cost of maintaining structure.  Note in these ratios the units will cancel so the maintenance ratio for emergy is the same as that for live biomass. </t>
  </si>
  <si>
    <t>Waves</t>
  </si>
  <si>
    <t>Tide</t>
  </si>
  <si>
    <t>Water flow</t>
  </si>
  <si>
    <t>Waste heat</t>
  </si>
  <si>
    <t xml:space="preserve"> for a 5 degree increase</t>
  </si>
  <si>
    <t xml:space="preserve">Emergy Signature for Crystal River data from Kemp (1977)*.  System transformities for production and consumption. </t>
  </si>
  <si>
    <t>* Kemp, W.M. 1977 Energy Analysis and Ecological Evaluation of A Coastsal Power Plant. Ph.D. Dissertation.Environmental Engineering Sciences, University of Florida, Gainesville, FL. 582 pp.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</si>
</sst>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5"/>
  <sheetViews>
    <sheetView tabSelected="1" workbookViewId="0" topLeftCell="A1">
      <selection activeCell="B77" sqref="B77"/>
    </sheetView>
  </sheetViews>
  <sheetFormatPr defaultColWidth="9.140625" defaultRowHeight="12.75"/>
  <cols>
    <col min="1" max="1" width="12.421875" style="0" customWidth="1"/>
    <col min="2" max="2" width="11.8515625" style="0" customWidth="1"/>
    <col min="3" max="3" width="12.57421875" style="0" customWidth="1"/>
    <col min="4" max="4" width="15.28125" style="0" customWidth="1"/>
    <col min="5" max="5" width="10.421875" style="0" customWidth="1"/>
    <col min="6" max="6" width="15.28125" style="0" customWidth="1"/>
    <col min="7" max="7" width="12.00390625" style="0" customWidth="1"/>
    <col min="8" max="8" width="14.57421875" style="0" customWidth="1"/>
    <col min="9" max="9" width="11.28125" style="0" customWidth="1"/>
    <col min="10" max="10" width="15.00390625" style="0" customWidth="1"/>
    <col min="11" max="11" width="12.00390625" style="0" customWidth="1"/>
    <col min="12" max="12" width="12.8515625" style="0" customWidth="1"/>
  </cols>
  <sheetData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59</v>
      </c>
    </row>
    <row r="9" spans="3:7" ht="12.75">
      <c r="C9" t="s">
        <v>11</v>
      </c>
      <c r="G9" t="s">
        <v>12</v>
      </c>
    </row>
    <row r="10" spans="1:11" ht="12.75">
      <c r="A10" t="s">
        <v>4</v>
      </c>
      <c r="B10" t="s">
        <v>5</v>
      </c>
      <c r="C10" t="s">
        <v>18</v>
      </c>
      <c r="D10" t="s">
        <v>20</v>
      </c>
      <c r="F10" t="s">
        <v>19</v>
      </c>
      <c r="G10" t="s">
        <v>18</v>
      </c>
      <c r="H10" t="s">
        <v>21</v>
      </c>
      <c r="I10" t="s">
        <v>15</v>
      </c>
      <c r="J10" t="s">
        <v>19</v>
      </c>
      <c r="K10" t="s">
        <v>25</v>
      </c>
    </row>
    <row r="11" spans="3:11" ht="12.75">
      <c r="C11" t="s">
        <v>14</v>
      </c>
      <c r="D11" t="s">
        <v>13</v>
      </c>
      <c r="F11" t="s">
        <v>17</v>
      </c>
      <c r="G11" t="s">
        <v>14</v>
      </c>
      <c r="H11" t="s">
        <v>22</v>
      </c>
      <c r="I11" t="s">
        <v>16</v>
      </c>
      <c r="J11" t="s">
        <v>17</v>
      </c>
      <c r="K11" t="s">
        <v>24</v>
      </c>
    </row>
    <row r="12" spans="1:11" ht="12.75">
      <c r="A12">
        <v>1973</v>
      </c>
      <c r="B12" t="s">
        <v>6</v>
      </c>
      <c r="C12">
        <v>135</v>
      </c>
      <c r="D12" t="s">
        <v>7</v>
      </c>
      <c r="E12" t="e">
        <f>D12*4</f>
        <v>#VALUE!</v>
      </c>
      <c r="F12" t="e">
        <f>(E12/C12)*100</f>
        <v>#VALUE!</v>
      </c>
      <c r="G12">
        <v>150</v>
      </c>
      <c r="H12" t="s">
        <v>7</v>
      </c>
      <c r="I12" t="e">
        <f aca="true" t="shared" si="0" ref="I12:I31">H12*4</f>
        <v>#VALUE!</v>
      </c>
      <c r="J12" t="e">
        <f aca="true" t="shared" si="1" ref="J12:J31">(I12/G12)*100</f>
        <v>#VALUE!</v>
      </c>
      <c r="K12" t="e">
        <f>J12/F12</f>
        <v>#VALUE!</v>
      </c>
    </row>
    <row r="13" spans="2:11" ht="12.75">
      <c r="B13" t="s">
        <v>8</v>
      </c>
      <c r="C13">
        <v>225</v>
      </c>
      <c r="D13">
        <v>1.8</v>
      </c>
      <c r="E13">
        <f>D13*4</f>
        <v>7.2</v>
      </c>
      <c r="F13">
        <f aca="true" t="shared" si="2" ref="F13:F31">(E13/C13)*100</f>
        <v>3.2</v>
      </c>
      <c r="G13">
        <v>225</v>
      </c>
      <c r="H13">
        <v>1.78</v>
      </c>
      <c r="I13">
        <f>H13*4</f>
        <v>7.12</v>
      </c>
      <c r="J13">
        <f>(I13/G13)*100</f>
        <v>3.164444444444445</v>
      </c>
      <c r="K13">
        <f aca="true" t="shared" si="3" ref="K13:K31">J13/F13</f>
        <v>0.9888888888888889</v>
      </c>
    </row>
    <row r="14" spans="2:11" ht="12.75">
      <c r="B14" t="s">
        <v>9</v>
      </c>
      <c r="C14">
        <v>530</v>
      </c>
      <c r="D14">
        <v>1.22</v>
      </c>
      <c r="E14">
        <f aca="true" t="shared" si="4" ref="E14:E31">D14*4</f>
        <v>4.88</v>
      </c>
      <c r="F14">
        <f t="shared" si="2"/>
        <v>0.9207547169811321</v>
      </c>
      <c r="G14">
        <v>420</v>
      </c>
      <c r="H14">
        <v>1.22</v>
      </c>
      <c r="I14">
        <f>H14*4</f>
        <v>4.88</v>
      </c>
      <c r="J14">
        <f t="shared" si="1"/>
        <v>1.161904761904762</v>
      </c>
      <c r="K14">
        <f t="shared" si="3"/>
        <v>1.261904761904762</v>
      </c>
    </row>
    <row r="15" spans="2:11" ht="12.75">
      <c r="B15" t="s">
        <v>10</v>
      </c>
      <c r="C15">
        <v>460</v>
      </c>
      <c r="D15" t="s">
        <v>7</v>
      </c>
      <c r="E15" t="e">
        <f t="shared" si="4"/>
        <v>#VALUE!</v>
      </c>
      <c r="F15" t="e">
        <f t="shared" si="2"/>
        <v>#VALUE!</v>
      </c>
      <c r="G15">
        <v>560</v>
      </c>
      <c r="H15" t="s">
        <v>7</v>
      </c>
      <c r="I15" t="e">
        <f t="shared" si="0"/>
        <v>#VALUE!</v>
      </c>
      <c r="J15" t="e">
        <f t="shared" si="1"/>
        <v>#VALUE!</v>
      </c>
      <c r="K15" t="e">
        <f t="shared" si="3"/>
        <v>#VALUE!</v>
      </c>
    </row>
    <row r="16" spans="1:11" ht="12.75">
      <c r="A16">
        <v>1977</v>
      </c>
      <c r="B16" t="s">
        <v>6</v>
      </c>
      <c r="C16" t="s">
        <v>7</v>
      </c>
      <c r="D16" t="s">
        <v>7</v>
      </c>
      <c r="E16" t="e">
        <f t="shared" si="4"/>
        <v>#VALUE!</v>
      </c>
      <c r="F16" t="e">
        <f t="shared" si="2"/>
        <v>#VALUE!</v>
      </c>
      <c r="G16" t="s">
        <v>7</v>
      </c>
      <c r="H16" t="s">
        <v>7</v>
      </c>
      <c r="I16" t="e">
        <f t="shared" si="0"/>
        <v>#VALUE!</v>
      </c>
      <c r="J16" t="e">
        <f t="shared" si="1"/>
        <v>#VALUE!</v>
      </c>
      <c r="K16" t="e">
        <f t="shared" si="3"/>
        <v>#VALUE!</v>
      </c>
    </row>
    <row r="17" spans="2:11" ht="12.75">
      <c r="B17" t="s">
        <v>8</v>
      </c>
      <c r="C17">
        <v>388</v>
      </c>
      <c r="D17">
        <v>1.42</v>
      </c>
      <c r="E17">
        <f t="shared" si="4"/>
        <v>5.68</v>
      </c>
      <c r="F17">
        <f t="shared" si="2"/>
        <v>1.4639175257731958</v>
      </c>
      <c r="G17">
        <v>395</v>
      </c>
      <c r="H17">
        <v>0.72</v>
      </c>
      <c r="I17">
        <f t="shared" si="0"/>
        <v>2.88</v>
      </c>
      <c r="J17">
        <f t="shared" si="1"/>
        <v>0.7291139240506329</v>
      </c>
      <c r="K17">
        <f t="shared" si="3"/>
        <v>0.4980566945979676</v>
      </c>
    </row>
    <row r="18" spans="2:11" ht="12.75">
      <c r="B18" t="s">
        <v>9</v>
      </c>
      <c r="C18">
        <v>510</v>
      </c>
      <c r="D18">
        <v>1.69</v>
      </c>
      <c r="E18">
        <f t="shared" si="4"/>
        <v>6.76</v>
      </c>
      <c r="F18">
        <f t="shared" si="2"/>
        <v>1.3254901960784313</v>
      </c>
      <c r="G18">
        <v>609</v>
      </c>
      <c r="H18">
        <v>1.2</v>
      </c>
      <c r="I18">
        <f t="shared" si="0"/>
        <v>4.8</v>
      </c>
      <c r="J18">
        <f t="shared" si="1"/>
        <v>0.7881773399014778</v>
      </c>
      <c r="K18">
        <f t="shared" si="3"/>
        <v>0.5946308333576238</v>
      </c>
    </row>
    <row r="19" spans="2:11" ht="12.75">
      <c r="B19" t="s">
        <v>10</v>
      </c>
      <c r="C19">
        <v>786</v>
      </c>
      <c r="D19">
        <v>1.38</v>
      </c>
      <c r="E19">
        <f t="shared" si="4"/>
        <v>5.52</v>
      </c>
      <c r="F19">
        <f t="shared" si="2"/>
        <v>0.7022900763358778</v>
      </c>
      <c r="G19">
        <v>564</v>
      </c>
      <c r="H19">
        <v>1.14</v>
      </c>
      <c r="I19">
        <f t="shared" si="0"/>
        <v>4.56</v>
      </c>
      <c r="J19">
        <f t="shared" si="1"/>
        <v>0.8085106382978723</v>
      </c>
      <c r="K19">
        <f t="shared" si="3"/>
        <v>1.1512488436632748</v>
      </c>
    </row>
    <row r="20" spans="1:11" ht="12.75">
      <c r="A20">
        <v>1978</v>
      </c>
      <c r="B20" t="s">
        <v>6</v>
      </c>
      <c r="C20">
        <v>250</v>
      </c>
      <c r="D20">
        <v>0.18</v>
      </c>
      <c r="E20">
        <f t="shared" si="4"/>
        <v>0.72</v>
      </c>
      <c r="F20">
        <f t="shared" si="2"/>
        <v>0.288</v>
      </c>
      <c r="G20">
        <v>322</v>
      </c>
      <c r="H20">
        <v>0.56</v>
      </c>
      <c r="I20">
        <f t="shared" si="0"/>
        <v>2.24</v>
      </c>
      <c r="J20">
        <f t="shared" si="1"/>
        <v>0.6956521739130435</v>
      </c>
      <c r="K20">
        <f t="shared" si="3"/>
        <v>2.4154589371980677</v>
      </c>
    </row>
    <row r="21" spans="2:11" ht="12.75">
      <c r="B21" t="s">
        <v>8</v>
      </c>
      <c r="C21">
        <v>224</v>
      </c>
      <c r="D21">
        <v>2.04</v>
      </c>
      <c r="E21">
        <f t="shared" si="4"/>
        <v>8.16</v>
      </c>
      <c r="F21">
        <f t="shared" si="2"/>
        <v>3.642857142857143</v>
      </c>
      <c r="G21">
        <v>312</v>
      </c>
      <c r="H21">
        <v>2.73</v>
      </c>
      <c r="I21">
        <f t="shared" si="0"/>
        <v>10.92</v>
      </c>
      <c r="J21">
        <f t="shared" si="1"/>
        <v>3.4999999999999996</v>
      </c>
      <c r="K21">
        <f t="shared" si="3"/>
        <v>0.9607843137254901</v>
      </c>
    </row>
    <row r="22" spans="2:11" ht="12.75">
      <c r="B22" t="s">
        <v>9</v>
      </c>
      <c r="C22">
        <v>453</v>
      </c>
      <c r="D22">
        <v>2.9</v>
      </c>
      <c r="E22">
        <f t="shared" si="4"/>
        <v>11.6</v>
      </c>
      <c r="F22">
        <f t="shared" si="2"/>
        <v>2.560706401766004</v>
      </c>
      <c r="G22">
        <v>424</v>
      </c>
      <c r="H22">
        <v>2.39</v>
      </c>
      <c r="I22">
        <f t="shared" si="0"/>
        <v>9.56</v>
      </c>
      <c r="J22">
        <f t="shared" si="1"/>
        <v>2.2547169811320757</v>
      </c>
      <c r="K22">
        <f t="shared" si="3"/>
        <v>0.8805058555627848</v>
      </c>
    </row>
    <row r="23" spans="2:11" ht="12.75">
      <c r="B23" t="s">
        <v>10</v>
      </c>
      <c r="C23">
        <v>1140</v>
      </c>
      <c r="D23">
        <v>1.19</v>
      </c>
      <c r="E23">
        <f t="shared" si="4"/>
        <v>4.76</v>
      </c>
      <c r="F23">
        <f t="shared" si="2"/>
        <v>0.4175438596491228</v>
      </c>
      <c r="G23">
        <v>695</v>
      </c>
      <c r="H23">
        <v>1.09</v>
      </c>
      <c r="I23">
        <f t="shared" si="0"/>
        <v>4.36</v>
      </c>
      <c r="J23">
        <f t="shared" si="1"/>
        <v>0.627338129496403</v>
      </c>
      <c r="K23">
        <f t="shared" si="3"/>
        <v>1.5024484613989484</v>
      </c>
    </row>
    <row r="24" spans="1:11" ht="12.75">
      <c r="A24">
        <v>1979</v>
      </c>
      <c r="B24" t="s">
        <v>6</v>
      </c>
      <c r="C24">
        <v>413</v>
      </c>
      <c r="D24">
        <v>1.07</v>
      </c>
      <c r="E24">
        <f t="shared" si="4"/>
        <v>4.28</v>
      </c>
      <c r="F24">
        <f t="shared" si="2"/>
        <v>1.036319612590799</v>
      </c>
      <c r="G24">
        <v>329</v>
      </c>
      <c r="H24">
        <v>0.49</v>
      </c>
      <c r="I24">
        <f t="shared" si="0"/>
        <v>1.96</v>
      </c>
      <c r="J24">
        <f t="shared" si="1"/>
        <v>0.5957446808510638</v>
      </c>
      <c r="K24">
        <f t="shared" si="3"/>
        <v>0.5748657784847883</v>
      </c>
    </row>
    <row r="25" spans="2:11" ht="12.75">
      <c r="B25" t="s">
        <v>8</v>
      </c>
      <c r="C25">
        <v>184</v>
      </c>
      <c r="D25">
        <v>0.65</v>
      </c>
      <c r="E25">
        <f t="shared" si="4"/>
        <v>2.6</v>
      </c>
      <c r="F25">
        <f t="shared" si="2"/>
        <v>1.4130434782608696</v>
      </c>
      <c r="G25">
        <v>272</v>
      </c>
      <c r="H25">
        <v>1.57</v>
      </c>
      <c r="I25">
        <f t="shared" si="0"/>
        <v>6.28</v>
      </c>
      <c r="J25">
        <f t="shared" si="1"/>
        <v>2.308823529411765</v>
      </c>
      <c r="K25">
        <f t="shared" si="3"/>
        <v>1.6339366515837106</v>
      </c>
    </row>
    <row r="26" spans="2:11" ht="12.75">
      <c r="B26" t="s">
        <v>9</v>
      </c>
      <c r="C26">
        <v>374</v>
      </c>
      <c r="D26">
        <v>1.03</v>
      </c>
      <c r="E26">
        <f t="shared" si="4"/>
        <v>4.12</v>
      </c>
      <c r="F26">
        <f t="shared" si="2"/>
        <v>1.1016042780748663</v>
      </c>
      <c r="G26">
        <v>472</v>
      </c>
      <c r="H26">
        <v>1.62</v>
      </c>
      <c r="I26">
        <f t="shared" si="0"/>
        <v>6.48</v>
      </c>
      <c r="J26">
        <f t="shared" si="1"/>
        <v>1.3728813559322035</v>
      </c>
      <c r="K26">
        <f t="shared" si="3"/>
        <v>1.2462563765015635</v>
      </c>
    </row>
    <row r="27" spans="2:11" ht="12.75">
      <c r="B27" t="s">
        <v>10</v>
      </c>
      <c r="C27">
        <v>626</v>
      </c>
      <c r="D27">
        <v>1.34</v>
      </c>
      <c r="E27">
        <f t="shared" si="4"/>
        <v>5.36</v>
      </c>
      <c r="F27">
        <f t="shared" si="2"/>
        <v>0.8562300319488819</v>
      </c>
      <c r="G27">
        <v>720</v>
      </c>
      <c r="H27">
        <v>1.23</v>
      </c>
      <c r="I27">
        <f t="shared" si="0"/>
        <v>4.92</v>
      </c>
      <c r="J27">
        <f t="shared" si="1"/>
        <v>0.6833333333333333</v>
      </c>
      <c r="K27">
        <f t="shared" si="3"/>
        <v>0.7980721393034825</v>
      </c>
    </row>
    <row r="28" spans="1:11" ht="12.75">
      <c r="A28">
        <v>1980</v>
      </c>
      <c r="B28" t="s">
        <v>6</v>
      </c>
      <c r="C28">
        <v>476</v>
      </c>
      <c r="D28">
        <v>1.33</v>
      </c>
      <c r="E28">
        <f t="shared" si="4"/>
        <v>5.32</v>
      </c>
      <c r="F28">
        <f t="shared" si="2"/>
        <v>1.1176470588235294</v>
      </c>
      <c r="G28">
        <v>485</v>
      </c>
      <c r="H28">
        <v>1.32</v>
      </c>
      <c r="I28">
        <f t="shared" si="0"/>
        <v>5.28</v>
      </c>
      <c r="J28">
        <f t="shared" si="1"/>
        <v>1.0886597938144331</v>
      </c>
      <c r="K28">
        <f t="shared" si="3"/>
        <v>0.9740640260444927</v>
      </c>
    </row>
    <row r="29" spans="2:11" ht="12.75">
      <c r="B29" t="s">
        <v>8</v>
      </c>
      <c r="C29">
        <v>400</v>
      </c>
      <c r="D29">
        <v>1.52</v>
      </c>
      <c r="E29">
        <f t="shared" si="4"/>
        <v>6.08</v>
      </c>
      <c r="F29">
        <f t="shared" si="2"/>
        <v>1.52</v>
      </c>
      <c r="G29">
        <v>412</v>
      </c>
      <c r="H29">
        <v>2.31</v>
      </c>
      <c r="I29">
        <f>H29*4</f>
        <v>9.24</v>
      </c>
      <c r="J29">
        <f t="shared" si="1"/>
        <v>2.2427184466019416</v>
      </c>
      <c r="K29">
        <f t="shared" si="3"/>
        <v>1.4754726622381196</v>
      </c>
    </row>
    <row r="30" spans="2:11" ht="12.75">
      <c r="B30" t="s">
        <v>9</v>
      </c>
      <c r="C30">
        <v>868</v>
      </c>
      <c r="D30">
        <v>1.49</v>
      </c>
      <c r="E30">
        <f t="shared" si="4"/>
        <v>5.96</v>
      </c>
      <c r="F30">
        <f t="shared" si="2"/>
        <v>0.6866359447004609</v>
      </c>
      <c r="G30">
        <v>754</v>
      </c>
      <c r="H30">
        <v>2.09</v>
      </c>
      <c r="I30">
        <f t="shared" si="0"/>
        <v>8.36</v>
      </c>
      <c r="J30">
        <f t="shared" si="1"/>
        <v>1.1087533156498675</v>
      </c>
      <c r="K30">
        <f t="shared" si="3"/>
        <v>1.6147615402417532</v>
      </c>
    </row>
    <row r="31" spans="2:11" ht="12.75">
      <c r="B31" t="s">
        <v>10</v>
      </c>
      <c r="C31">
        <v>1060</v>
      </c>
      <c r="D31">
        <v>1.59</v>
      </c>
      <c r="E31">
        <f t="shared" si="4"/>
        <v>6.36</v>
      </c>
      <c r="F31">
        <f t="shared" si="2"/>
        <v>0.6</v>
      </c>
      <c r="G31">
        <v>970</v>
      </c>
      <c r="H31">
        <v>1.77</v>
      </c>
      <c r="I31">
        <f t="shared" si="0"/>
        <v>7.08</v>
      </c>
      <c r="J31">
        <f t="shared" si="1"/>
        <v>0.7298969072164948</v>
      </c>
      <c r="K31">
        <f t="shared" si="3"/>
        <v>1.2164948453608246</v>
      </c>
    </row>
    <row r="36" ht="12.75">
      <c r="A36" t="s">
        <v>58</v>
      </c>
    </row>
    <row r="37" spans="1:8" ht="12.75">
      <c r="A37" t="s">
        <v>4</v>
      </c>
      <c r="B37" t="s">
        <v>40</v>
      </c>
      <c r="G37" t="s">
        <v>26</v>
      </c>
      <c r="H37" t="s">
        <v>41</v>
      </c>
    </row>
    <row r="38" spans="2:13" ht="12.75">
      <c r="B38" t="s">
        <v>27</v>
      </c>
      <c r="C38" t="s">
        <v>28</v>
      </c>
      <c r="D38" t="s">
        <v>29</v>
      </c>
      <c r="E38" t="s">
        <v>42</v>
      </c>
      <c r="K38" t="s">
        <v>42</v>
      </c>
      <c r="L38" t="s">
        <v>43</v>
      </c>
      <c r="M38" t="s">
        <v>45</v>
      </c>
    </row>
    <row r="39" spans="1:13" ht="12.75">
      <c r="A39" t="s">
        <v>30</v>
      </c>
      <c r="L39" t="s">
        <v>35</v>
      </c>
      <c r="M39" t="s">
        <v>44</v>
      </c>
    </row>
    <row r="40" spans="1:13" ht="12.75">
      <c r="A40" t="s">
        <v>31</v>
      </c>
      <c r="B40">
        <v>1.11</v>
      </c>
      <c r="C40">
        <v>1.72</v>
      </c>
      <c r="D40">
        <v>2.52</v>
      </c>
      <c r="E40">
        <f>SUM(B40:D40)/3*91.25</f>
        <v>162.72916666666666</v>
      </c>
      <c r="G40">
        <f>E40/(2*K40)</f>
        <v>1.4779005524861875</v>
      </c>
      <c r="H40">
        <v>0.4</v>
      </c>
      <c r="I40">
        <v>0.67</v>
      </c>
      <c r="J40">
        <v>0.74</v>
      </c>
      <c r="K40">
        <f>SUM(H40:J40)/3*91.25</f>
        <v>55.054166666666674</v>
      </c>
      <c r="L40">
        <f>SUM(K40:K43)</f>
        <v>499.13750000000005</v>
      </c>
      <c r="M40">
        <f>L40/2*2/0.2*4.5*4183*2250000</f>
        <v>105699540726562.5</v>
      </c>
    </row>
    <row r="41" spans="1:11" ht="12.75">
      <c r="A41" t="s">
        <v>32</v>
      </c>
      <c r="B41">
        <v>2.32</v>
      </c>
      <c r="C41">
        <v>3.17</v>
      </c>
      <c r="D41">
        <v>3.14</v>
      </c>
      <c r="E41">
        <f>SUM(B41:D41)/3*91.25</f>
        <v>262.49583333333334</v>
      </c>
      <c r="G41">
        <f>E41/(2*K41)</f>
        <v>1.6724806201550388</v>
      </c>
      <c r="H41">
        <v>0.84</v>
      </c>
      <c r="I41">
        <v>1.18</v>
      </c>
      <c r="J41">
        <v>0.56</v>
      </c>
      <c r="K41">
        <f>SUM(H41:J41)/3*91.25</f>
        <v>78.475</v>
      </c>
    </row>
    <row r="42" spans="1:11" ht="12.75">
      <c r="A42" t="s">
        <v>33</v>
      </c>
      <c r="B42">
        <v>1.64</v>
      </c>
      <c r="C42">
        <v>6.42</v>
      </c>
      <c r="D42">
        <v>5.37</v>
      </c>
      <c r="E42">
        <f>SUM(B42:D42)/3*91.25</f>
        <v>408.49583333333334</v>
      </c>
      <c r="G42">
        <f>E42/(2*K42)</f>
        <v>1.2055655296229801</v>
      </c>
      <c r="H42">
        <v>0.83</v>
      </c>
      <c r="I42">
        <v>2.81</v>
      </c>
      <c r="J42">
        <v>1.93</v>
      </c>
      <c r="K42">
        <f>SUM(H42:J42)/3*91.25</f>
        <v>169.42083333333335</v>
      </c>
    </row>
    <row r="43" spans="1:11" ht="12.75">
      <c r="A43" t="s">
        <v>34</v>
      </c>
      <c r="B43">
        <v>0.7</v>
      </c>
      <c r="C43">
        <v>6.33</v>
      </c>
      <c r="D43">
        <v>8.07</v>
      </c>
      <c r="E43">
        <f>SUM(B43:D43)/3*91.25</f>
        <v>459.29166666666674</v>
      </c>
      <c r="G43">
        <f>E43/(2*K43)</f>
        <v>1.170542635658915</v>
      </c>
      <c r="H43">
        <v>0.19</v>
      </c>
      <c r="I43">
        <v>2.99</v>
      </c>
      <c r="J43">
        <v>3.27</v>
      </c>
      <c r="K43">
        <f>SUM(H43:J43)/3*91.25</f>
        <v>196.1875</v>
      </c>
    </row>
    <row r="44" spans="5:7" ht="12.75">
      <c r="E44">
        <f>SUM(E40:E43)</f>
        <v>1293.0125</v>
      </c>
      <c r="F44">
        <f>E44/2/0.2*4.5*4183*2250000</f>
        <v>136906991964843.75</v>
      </c>
      <c r="G44">
        <f>E44/(2*L40)</f>
        <v>1.2952468007312614</v>
      </c>
    </row>
    <row r="45" spans="1:4" ht="12.75">
      <c r="A45" t="s">
        <v>36</v>
      </c>
      <c r="B45" t="s">
        <v>37</v>
      </c>
      <c r="C45" t="s">
        <v>38</v>
      </c>
      <c r="D45" t="s">
        <v>39</v>
      </c>
    </row>
    <row r="46" spans="1:13" ht="12.75">
      <c r="A46" t="s">
        <v>31</v>
      </c>
      <c r="B46">
        <v>2.17</v>
      </c>
      <c r="C46">
        <v>2.29</v>
      </c>
      <c r="D46">
        <v>1.96</v>
      </c>
      <c r="E46">
        <f>SUM(B46:D46)/3*91.25</f>
        <v>195.275</v>
      </c>
      <c r="G46">
        <f>E46/(2*K46)</f>
        <v>1.1672727272727275</v>
      </c>
      <c r="H46">
        <v>1.03</v>
      </c>
      <c r="I46">
        <v>0.97</v>
      </c>
      <c r="J46">
        <v>0.75</v>
      </c>
      <c r="K46">
        <f>SUM(H46:J46)/3*91.25</f>
        <v>83.64583333333333</v>
      </c>
      <c r="L46">
        <f>SUM(K46:K49)</f>
        <v>653.0458333333333</v>
      </c>
      <c r="M46">
        <f>L46/2*2/0.2*4.5*4183*2250000</f>
        <v>138291842742187.5</v>
      </c>
    </row>
    <row r="47" spans="1:11" ht="12.75">
      <c r="A47" t="s">
        <v>32</v>
      </c>
      <c r="B47">
        <v>4.8</v>
      </c>
      <c r="C47">
        <v>1.98</v>
      </c>
      <c r="D47">
        <v>2.19</v>
      </c>
      <c r="E47">
        <f>SUM(B47:D47)/3*91.25</f>
        <v>272.8375</v>
      </c>
      <c r="G47">
        <f>E47/(2*K47)</f>
        <v>1.1559278350515465</v>
      </c>
      <c r="H47">
        <v>2.06</v>
      </c>
      <c r="I47">
        <v>0.87</v>
      </c>
      <c r="J47">
        <v>0.95</v>
      </c>
      <c r="K47">
        <f>SUM(H47:J47)/3*91.25</f>
        <v>118.01666666666665</v>
      </c>
    </row>
    <row r="48" spans="1:11" ht="12.75">
      <c r="A48" t="s">
        <v>33</v>
      </c>
      <c r="B48">
        <v>7.67</v>
      </c>
      <c r="C48">
        <v>3.94</v>
      </c>
      <c r="D48">
        <v>4.25</v>
      </c>
      <c r="E48">
        <f>SUM(B48:D48)/3*91.25</f>
        <v>482.4083333333333</v>
      </c>
      <c r="G48">
        <f>E48/(2*K48)</f>
        <v>1.0517241379310343</v>
      </c>
      <c r="H48">
        <v>3.64</v>
      </c>
      <c r="I48">
        <v>1.84</v>
      </c>
      <c r="J48">
        <v>2.06</v>
      </c>
      <c r="K48">
        <f>SUM(H48:J48)/3*91.25</f>
        <v>229.3416666666667</v>
      </c>
    </row>
    <row r="49" spans="1:11" ht="12.75">
      <c r="A49" t="s">
        <v>34</v>
      </c>
      <c r="B49">
        <v>6.04</v>
      </c>
      <c r="C49">
        <v>4.63</v>
      </c>
      <c r="D49">
        <v>5.1</v>
      </c>
      <c r="E49">
        <f>SUM(B49:D49)/3*91.25</f>
        <v>479.67083333333335</v>
      </c>
      <c r="G49">
        <f>E49/(2*K49)</f>
        <v>1.08013698630137</v>
      </c>
      <c r="H49">
        <v>2.57</v>
      </c>
      <c r="I49">
        <v>2.32</v>
      </c>
      <c r="J49">
        <v>2.41</v>
      </c>
      <c r="K49">
        <f>SUM(H49:J49)/3*91.25</f>
        <v>222.04166666666666</v>
      </c>
    </row>
    <row r="50" spans="5:7" ht="12.75">
      <c r="E50">
        <f>SUM(E46:E49)</f>
        <v>1430.1916666666666</v>
      </c>
      <c r="F50">
        <f>E50/2/0.2*4.5*4183*2250000</f>
        <v>151431822210937.5</v>
      </c>
      <c r="G50">
        <f>E50/(2*L46)</f>
        <v>1.095016301816488</v>
      </c>
    </row>
    <row r="52" spans="2:8" ht="12.75">
      <c r="B52" t="s">
        <v>47</v>
      </c>
      <c r="H52" t="s">
        <v>46</v>
      </c>
    </row>
    <row r="56" ht="12.75">
      <c r="A56" t="s">
        <v>65</v>
      </c>
    </row>
    <row r="57" spans="2:5" ht="12.75">
      <c r="B57" t="s">
        <v>55</v>
      </c>
      <c r="C57" t="s">
        <v>48</v>
      </c>
      <c r="D57" t="s">
        <v>49</v>
      </c>
      <c r="E57" t="s">
        <v>50</v>
      </c>
    </row>
    <row r="58" ht="12.75">
      <c r="B58" t="s">
        <v>54</v>
      </c>
    </row>
    <row r="59" spans="1:6" ht="12.75">
      <c r="A59" t="s">
        <v>60</v>
      </c>
      <c r="B59" s="1">
        <v>2180000000</v>
      </c>
      <c r="C59" s="1">
        <f>B59*4183</f>
        <v>9118940000000</v>
      </c>
      <c r="D59">
        <v>30550</v>
      </c>
      <c r="E59" s="1">
        <f>D59*C59</f>
        <v>2.78583617E+17</v>
      </c>
      <c r="F59">
        <v>2.78583617E+17</v>
      </c>
    </row>
    <row r="60" spans="1:6" ht="12.75">
      <c r="A60" t="s">
        <v>61</v>
      </c>
      <c r="B60" s="1">
        <v>1900000000</v>
      </c>
      <c r="C60" s="1">
        <f>B60*4183</f>
        <v>7947700000000</v>
      </c>
      <c r="D60">
        <v>24259</v>
      </c>
      <c r="E60" s="1">
        <f>D60*C60</f>
        <v>1.928032543E+17</v>
      </c>
      <c r="F60">
        <v>1.928032543E+17</v>
      </c>
    </row>
    <row r="61" spans="1:5" ht="12.75">
      <c r="A61" t="s">
        <v>63</v>
      </c>
      <c r="B61" s="1">
        <v>112000000000</v>
      </c>
      <c r="C61" s="1">
        <f>B61*4183</f>
        <v>468496000000000</v>
      </c>
      <c r="D61">
        <v>1.7</v>
      </c>
      <c r="E61" s="1">
        <f>D61*C61</f>
        <v>796443200000000</v>
      </c>
    </row>
    <row r="62" spans="1:5" ht="12.75">
      <c r="A62" t="s">
        <v>64</v>
      </c>
      <c r="B62" s="1"/>
      <c r="C62" s="1"/>
      <c r="E62" s="1"/>
    </row>
    <row r="63" spans="1:5" ht="12.75">
      <c r="A63" t="s">
        <v>62</v>
      </c>
      <c r="B63" s="1">
        <v>39000000</v>
      </c>
      <c r="C63" s="1">
        <f>B63*4183</f>
        <v>163137000000</v>
      </c>
      <c r="D63">
        <v>27764</v>
      </c>
      <c r="E63" s="1">
        <f>D63*C63</f>
        <v>4529335668000000</v>
      </c>
    </row>
    <row r="64" spans="2:5" ht="12.75">
      <c r="B64" s="1"/>
      <c r="C64" s="1"/>
      <c r="E64" s="1"/>
    </row>
    <row r="65" spans="4:6" ht="12.75">
      <c r="D65" t="s">
        <v>51</v>
      </c>
      <c r="E65" s="1">
        <f>SUM(E59:E63)</f>
        <v>4.76712650168E+17</v>
      </c>
      <c r="F65">
        <f>SUM(F59:F61)</f>
        <v>4.713868713E+17</v>
      </c>
    </row>
    <row r="66" ht="12.75">
      <c r="E66" s="1"/>
    </row>
    <row r="67" ht="12.75">
      <c r="F67" t="s">
        <v>23</v>
      </c>
    </row>
    <row r="68" spans="2:6" ht="12.75">
      <c r="B68" t="s">
        <v>52</v>
      </c>
      <c r="E68" s="1">
        <f>E65/F44</f>
        <v>3482.0182908584734</v>
      </c>
      <c r="F68" s="1">
        <f>E68/E69</f>
        <v>1.1060926840743355</v>
      </c>
    </row>
    <row r="69" spans="2:5" ht="12.75">
      <c r="B69" t="s">
        <v>56</v>
      </c>
      <c r="E69" s="1">
        <f>E65/F50</f>
        <v>3148.0348265502703</v>
      </c>
    </row>
    <row r="71" spans="2:6" ht="12.75">
      <c r="B71" t="s">
        <v>53</v>
      </c>
      <c r="E71" s="1">
        <f>E65/M40</f>
        <v>4510.073051322172</v>
      </c>
      <c r="F71" s="1">
        <f>E71/E72</f>
        <v>1.308348567946374</v>
      </c>
    </row>
    <row r="72" spans="2:5" ht="12.75">
      <c r="B72" t="s">
        <v>57</v>
      </c>
      <c r="E72" s="1">
        <f>E65/M46</f>
        <v>3447.149453758587</v>
      </c>
    </row>
    <row r="75" ht="12.75">
      <c r="A75" t="s"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EPA-AED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Manager</dc:creator>
  <cp:keywords/>
  <dc:description/>
  <cp:lastModifiedBy>PC Manager</cp:lastModifiedBy>
  <dcterms:created xsi:type="dcterms:W3CDTF">2001-04-11T18:33:55Z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